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4220" windowHeight="11640" activeTab="0"/>
  </bookViews>
  <sheets>
    <sheet name="Форма" sheetId="1" r:id="rId1"/>
  </sheets>
  <definedNames>
    <definedName name="_xlnm.Print_Titles" localSheetId="0">'Форма'!$4:$5</definedName>
    <definedName name="_xlnm.Print_Area" localSheetId="0">'Форма'!$A$1:$F$87</definedName>
  </definedNames>
  <calcPr fullCalcOnLoad="1"/>
</workbook>
</file>

<file path=xl/sharedStrings.xml><?xml version="1.0" encoding="utf-8"?>
<sst xmlns="http://schemas.openxmlformats.org/spreadsheetml/2006/main" count="89" uniqueCount="89">
  <si>
    <t>Доходы</t>
  </si>
  <si>
    <t>Налог на доходы физических лиц</t>
  </si>
  <si>
    <t>ИТОГО ДОХОДОВ</t>
  </si>
  <si>
    <t xml:space="preserve">Расходы  </t>
  </si>
  <si>
    <t>ИТОГО РАСХОДОВ</t>
  </si>
  <si>
    <t>Профицит (+)/дефицит (-)</t>
  </si>
  <si>
    <t>Источники финансирования дефицита бюджета</t>
  </si>
  <si>
    <t>Безвозмездные перечисления от иных организаций</t>
  </si>
  <si>
    <t>Субсидии</t>
  </si>
  <si>
    <t>Субвенции</t>
  </si>
  <si>
    <t>Иные межбюджетные трансферты</t>
  </si>
  <si>
    <t>Налоговые и неналоговые доходы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</si>
  <si>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</si>
  <si>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</si>
  <si>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</si>
  <si>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</si>
  <si>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</si>
  <si>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</si>
  <si>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Национальная оборона</t>
  </si>
  <si>
    <t>Обслуживание государственного и муниципального долга</t>
  </si>
  <si>
    <t>Доходы бюджетов от возврата бюджетами  и организациями остатков субсидий, субвенций и иных</t>
  </si>
  <si>
    <t>Возврат остатков субсидий, субвенций и иных МБТ, имеющих целевое назначение, прошлых лет</t>
  </si>
  <si>
    <t>рублей</t>
  </si>
  <si>
    <t>Дотации</t>
  </si>
  <si>
    <t>Безвозмездные поступления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</si>
  <si>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</si>
  <si>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</si>
  <si>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</si>
  <si>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</si>
  <si>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</si>
  <si>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</si>
  <si>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</si>
  <si>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</si>
  <si>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</si>
  <si>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</si>
  <si>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</si>
  <si>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</si>
  <si>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</si>
  <si>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</si>
  <si>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</si>
  <si>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</si>
  <si>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</si>
  <si>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</si>
  <si>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</si>
  <si>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</si>
  <si>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</si>
  <si>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 и спорт</t>
  </si>
  <si>
    <t xml:space="preserve">Физическая культура 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</si>
  <si>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</si>
  <si>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</si>
  <si>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</si>
  <si>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</si>
  <si>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Обеспечение проведения выборов и референдумов</t>
  </si>
  <si>
    <t>Общеэкономические вопросы</t>
  </si>
  <si>
    <t xml:space="preserve">Молодежная политика </t>
  </si>
  <si>
    <t>Дополнительное образование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</si>
  <si>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</si>
  <si>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</si>
  <si>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</si>
  <si>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Изменение остатков средств бюджетов</t>
  </si>
  <si>
    <t>Акцизы</t>
  </si>
  <si>
    <t>НАЛОГИ НА СОВОКУПНЫЙ ДОХОД</t>
  </si>
  <si>
    <t>Налог, взимаемый в связи с применением УСН</t>
  </si>
  <si>
    <t xml:space="preserve">Единый налог на вмененный доход </t>
  </si>
  <si>
    <t>Единый сельскохозяйственный налог</t>
  </si>
  <si>
    <t>Патент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</si>
  <si>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</si>
  <si>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</si>
  <si>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</si>
  <si>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ГОС-ВА</t>
  </si>
  <si>
    <t>ДОХОДЫ ОТ ПРОДАЖИ МАТЕРИАЛЬНЫХ И НЕМАТЕРИАЛЬНЫХ АКТИВОВ</t>
  </si>
  <si>
    <t>ШТРАФЫ, САНКЦИИ, ВОЗМЕЩЕНИЕ УЩЕРБА</t>
  </si>
  <si>
    <t>Транспорт</t>
  </si>
  <si>
    <t>ПРОЧИЕ НЕНАЛОГОВЫЕ ДОХОДЫ</t>
  </si>
  <si>
    <t>Прочие межбюджетные трансферты общего характера</t>
  </si>
  <si>
    <t>ЗАДОЛЖЕННОСТЬ И ПЕРЕРАСЧЕТЫ ПО ОТМЕНЕННЫМ НАЛОГАМ, СБОРАМ И ИНЫМ ОБЯЗАТЕЛЬНЫМ ПЛАТЕЖАМ</t>
  </si>
  <si>
    <t>Функционирование высшего должностного лица субъекта Российской Федерации и муниципального образования</t>
  </si>
  <si>
    <t>Гражданская оборона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</si>
  <si>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</si>
  <si>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</si>
  <si>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Межбюджетные трансферты общего характера бюджетам бюджетной системы Российской Федерации </t>
  </si>
  <si>
    <t>Сведения по доходам и расходам на 2024 год в сравнении с ожидаемым исполнением за 2023 год  и отчетом 2022 года</t>
  </si>
  <si>
    <t>Отчет 2022 года</t>
  </si>
  <si>
    <t>Ожидаемое исполнение за 2023 год</t>
  </si>
  <si>
    <t>Проект 2024 год</t>
  </si>
  <si>
    <t>Рост "+", снижение "-"  2024 года  к отчету  2022 года</t>
  </si>
  <si>
    <t>Рост "+", снижение "-"  2024 года к ожидаемому исполнению  2023 года</t>
  </si>
  <si>
    <t>Связь и информатика</t>
  </si>
  <si>
    <t>Спорт высших достижений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</si>
</sst>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[$-FC19]d\ mmmm\ yyyy\ &quot;г.&quot;"/>
    <numFmt numFmtId="176" formatCode="0.0%"/>
    <numFmt numFmtId="177" formatCode="#,##0.00_ ;\-#,##0.00\ 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2"/>
    </font>
    <font>
      <b/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" fontId="31" fillId="19" borderId="1">
      <alignment horizontal="right" vertical="top" shrinkToFit="1"/>
      <protection/>
    </xf>
    <xf numFmtId="4" fontId="32" fillId="20" borderId="2">
      <alignment horizontal="right" vertical="top" shrinkToFit="1"/>
      <protection/>
    </xf>
    <xf numFmtId="4" fontId="32" fillId="21" borderId="3">
      <alignment horizontal="right" vertical="top" shrinkToFit="1"/>
      <protection/>
    </xf>
    <xf numFmtId="4" fontId="33" fillId="0" borderId="4">
      <alignment horizontal="right"/>
      <protection/>
    </xf>
    <xf numFmtId="4" fontId="33" fillId="0" borderId="4">
      <alignment horizontal="right"/>
      <protection/>
    </xf>
    <xf numFmtId="4" fontId="33" fillId="0" borderId="4">
      <alignment horizontal="right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5" applyNumberFormat="0" applyAlignment="0" applyProtection="0"/>
    <xf numFmtId="0" fontId="35" fillId="29" borderId="6" applyNumberFormat="0" applyAlignment="0" applyProtection="0"/>
    <xf numFmtId="0" fontId="36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4" fontId="2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5" xfId="0" applyNumberFormat="1" applyFont="1" applyFill="1" applyBorder="1" applyAlignment="1">
      <alignment vertical="center" wrapText="1"/>
    </xf>
    <xf numFmtId="49" fontId="2" fillId="35" borderId="14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1" fillId="35" borderId="15" xfId="0" applyFont="1" applyFill="1" applyBorder="1" applyAlignment="1">
      <alignment vertical="center" wrapText="1"/>
    </xf>
    <xf numFmtId="49" fontId="1" fillId="35" borderId="15" xfId="0" applyNumberFormat="1" applyFont="1" applyFill="1" applyBorder="1" applyAlignment="1">
      <alignment horizontal="justify"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4" fontId="50" fillId="0" borderId="4" xfId="37" applyNumberFormat="1" applyFont="1" applyAlignment="1" applyProtection="1">
      <alignment horizontal="right" vertical="center"/>
      <protection locked="0"/>
    </xf>
    <xf numFmtId="4" fontId="49" fillId="0" borderId="0" xfId="0" applyNumberFormat="1" applyFont="1" applyFill="1" applyAlignment="1">
      <alignment vertical="center" wrapText="1"/>
    </xf>
    <xf numFmtId="177" fontId="49" fillId="0" borderId="0" xfId="0" applyNumberFormat="1" applyFont="1" applyFill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3" fontId="1" fillId="35" borderId="15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left" wrapText="1"/>
    </xf>
    <xf numFmtId="0" fontId="1" fillId="0" borderId="15" xfId="0" applyFont="1" applyBorder="1" applyAlignment="1">
      <alignment vertical="top" wrapText="1"/>
    </xf>
    <xf numFmtId="49" fontId="1" fillId="0" borderId="17" xfId="0" applyNumberFormat="1" applyFont="1" applyFill="1" applyBorder="1" applyAlignment="1">
      <alignment vertical="center" wrapText="1"/>
    </xf>
    <xf numFmtId="4" fontId="50" fillId="0" borderId="4" xfId="36" applyNumberFormat="1" applyFont="1" applyAlignment="1" applyProtection="1">
      <alignment horizontal="right" vertical="center"/>
      <protection locked="0"/>
    </xf>
    <xf numFmtId="3" fontId="49" fillId="35" borderId="14" xfId="0" applyNumberFormat="1" applyFont="1" applyFill="1" applyBorder="1" applyAlignment="1" applyProtection="1">
      <alignment horizontal="right" vertical="center" wrapText="1"/>
      <protection locked="0"/>
    </xf>
    <xf numFmtId="177" fontId="1" fillId="35" borderId="15" xfId="79" applyNumberFormat="1" applyFont="1" applyFill="1" applyBorder="1" applyAlignment="1">
      <alignment horizontal="center" vertical="center" wrapText="1"/>
    </xf>
    <xf numFmtId="176" fontId="2" fillId="0" borderId="4" xfId="36" applyNumberFormat="1" applyFont="1" applyAlignment="1" applyProtection="1">
      <alignment horizontal="right" vertical="center"/>
      <protection locked="0"/>
    </xf>
    <xf numFmtId="177" fontId="2" fillId="35" borderId="4" xfId="79" applyNumberFormat="1" applyFont="1" applyFill="1" applyBorder="1" applyAlignment="1" applyProtection="1">
      <alignment horizontal="right" vertical="center"/>
      <protection locked="0"/>
    </xf>
    <xf numFmtId="177" fontId="1" fillId="35" borderId="4" xfId="79" applyNumberFormat="1" applyFont="1" applyFill="1" applyBorder="1" applyAlignment="1" applyProtection="1">
      <alignment horizontal="right" vertical="center"/>
      <protection locked="0"/>
    </xf>
    <xf numFmtId="4" fontId="2" fillId="35" borderId="18" xfId="38" applyNumberFormat="1" applyFont="1" applyFill="1" applyBorder="1" applyAlignment="1" applyProtection="1">
      <alignment horizontal="right" vertical="center"/>
      <protection locked="0"/>
    </xf>
    <xf numFmtId="4" fontId="1" fillId="35" borderId="19" xfId="38" applyNumberFormat="1" applyFont="1" applyFill="1" applyBorder="1" applyAlignment="1" applyProtection="1">
      <alignment horizontal="right" vertical="center"/>
      <protection locked="0"/>
    </xf>
    <xf numFmtId="4" fontId="1" fillId="0" borderId="15" xfId="79" applyNumberFormat="1" applyFont="1" applyFill="1" applyBorder="1" applyAlignment="1" applyProtection="1">
      <alignment horizontal="right" vertical="center"/>
      <protection locked="0"/>
    </xf>
    <xf numFmtId="4" fontId="51" fillId="0" borderId="15" xfId="35" applyNumberFormat="1" applyFont="1" applyFill="1" applyBorder="1" applyProtection="1">
      <alignment horizontal="right" vertical="top" shrinkToFit="1"/>
      <protection/>
    </xf>
    <xf numFmtId="4" fontId="51" fillId="0" borderId="15" xfId="34" applyNumberFormat="1" applyFont="1" applyFill="1" applyBorder="1" applyProtection="1">
      <alignment horizontal="right" vertical="top" shrinkToFit="1"/>
      <protection/>
    </xf>
    <xf numFmtId="4" fontId="52" fillId="0" borderId="15" xfId="33" applyNumberFormat="1" applyFont="1" applyFill="1" applyBorder="1" applyProtection="1">
      <alignment horizontal="right" vertical="top" shrinkToFit="1"/>
      <protection/>
    </xf>
    <xf numFmtId="4" fontId="49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5" xfId="79" applyNumberFormat="1" applyFont="1" applyFill="1" applyBorder="1" applyAlignment="1" applyProtection="1">
      <alignment horizontal="right" vertical="center" wrapText="1"/>
      <protection locked="0"/>
    </xf>
    <xf numFmtId="3" fontId="1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15" xfId="0" applyNumberFormat="1" applyFont="1" applyFill="1" applyBorder="1" applyAlignment="1" applyProtection="1">
      <alignment horizontal="right" vertical="center" wrapText="1"/>
      <protection locked="0"/>
    </xf>
    <xf numFmtId="177" fontId="2" fillId="35" borderId="15" xfId="79" applyNumberFormat="1" applyFont="1" applyFill="1" applyBorder="1" applyAlignment="1" applyProtection="1">
      <alignment horizontal="right" vertical="center" wrapText="1"/>
      <protection locked="0"/>
    </xf>
    <xf numFmtId="4" fontId="2" fillId="35" borderId="4" xfId="38" applyNumberFormat="1" applyFont="1" applyFill="1" applyAlignment="1" applyProtection="1">
      <alignment horizontal="right" vertical="center"/>
      <protection locked="0"/>
    </xf>
    <xf numFmtId="4" fontId="1" fillId="35" borderId="20" xfId="38" applyNumberFormat="1" applyFont="1" applyFill="1" applyBorder="1" applyAlignment="1" applyProtection="1">
      <alignment horizontal="right" vertical="center"/>
      <protection locked="0"/>
    </xf>
    <xf numFmtId="4" fontId="1" fillId="35" borderId="21" xfId="79" applyNumberFormat="1" applyFont="1" applyFill="1" applyBorder="1" applyAlignment="1" applyProtection="1">
      <alignment horizontal="right" vertical="center"/>
      <protection locked="0"/>
    </xf>
    <xf numFmtId="4" fontId="1" fillId="35" borderId="0" xfId="79" applyNumberFormat="1" applyFont="1" applyFill="1" applyBorder="1" applyAlignment="1" applyProtection="1">
      <alignment horizontal="right" vertical="center"/>
      <protection locked="0"/>
    </xf>
    <xf numFmtId="4" fontId="2" fillId="35" borderId="20" xfId="38" applyNumberFormat="1" applyFont="1" applyFill="1" applyBorder="1" applyAlignment="1" applyProtection="1">
      <alignment horizontal="right" vertical="center"/>
      <protection locked="0"/>
    </xf>
    <xf numFmtId="4" fontId="1" fillId="35" borderId="4" xfId="38" applyNumberFormat="1" applyFont="1" applyFill="1" applyAlignment="1" applyProtection="1">
      <alignment horizontal="right" vertical="center"/>
      <protection locked="0"/>
    </xf>
    <xf numFmtId="4" fontId="2" fillId="35" borderId="15" xfId="79" applyNumberFormat="1" applyFont="1" applyFill="1" applyBorder="1" applyAlignment="1" applyProtection="1">
      <alignment horizontal="right" vertical="center" wrapText="1"/>
      <protection locked="0"/>
    </xf>
    <xf numFmtId="4" fontId="1" fillId="35" borderId="4" xfId="36" applyNumberFormat="1" applyFont="1" applyFill="1" applyAlignment="1" applyProtection="1">
      <alignment horizontal="right" vertical="center"/>
      <protection locked="0"/>
    </xf>
    <xf numFmtId="4" fontId="2" fillId="35" borderId="4" xfId="36" applyNumberFormat="1" applyFont="1" applyFill="1" applyAlignment="1" applyProtection="1">
      <alignment horizontal="right" vertical="center"/>
      <protection locked="0"/>
    </xf>
    <xf numFmtId="177" fontId="1" fillId="35" borderId="14" xfId="79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3" xfId="34"/>
    <cellStyle name="ex66" xfId="35"/>
    <cellStyle name="xl57" xfId="36"/>
    <cellStyle name="xl60 2" xfId="37"/>
    <cellStyle name="xl60 5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4" xfId="61"/>
    <cellStyle name="Обычный 16" xfId="62"/>
    <cellStyle name="Обычный 17" xfId="63"/>
    <cellStyle name="Обычный 18" xfId="64"/>
    <cellStyle name="Обычный 2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PageLayoutView="0" workbookViewId="0" topLeftCell="A1">
      <pane xSplit="1" ySplit="5" topLeftCell="C5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7" sqref="C77"/>
    </sheetView>
  </sheetViews>
  <sheetFormatPr defaultColWidth="10.625" defaultRowHeight="12.75"/>
  <cols>
    <col min="1" max="1" width="66.75390625" style="5" customWidth="1"/>
    <col min="2" max="3" width="17.125" style="6" customWidth="1"/>
    <col min="4" max="4" width="15.625" style="6" customWidth="1"/>
    <col min="5" max="6" width="17.125" style="6" customWidth="1"/>
    <col min="7" max="7" width="12.125" style="1" customWidth="1"/>
    <col min="8" max="16384" width="10.625" style="1" customWidth="1"/>
  </cols>
  <sheetData>
    <row r="1" spans="1:6" ht="12.75">
      <c r="A1" s="63"/>
      <c r="B1" s="63"/>
      <c r="C1" s="63"/>
      <c r="D1" s="63"/>
      <c r="E1" s="63"/>
      <c r="F1" s="1"/>
    </row>
    <row r="2" spans="1:6" ht="22.5" customHeight="1">
      <c r="A2" s="65" t="s">
        <v>81</v>
      </c>
      <c r="B2" s="65"/>
      <c r="C2" s="65"/>
      <c r="D2" s="65"/>
      <c r="E2" s="65"/>
      <c r="F2" s="65"/>
    </row>
    <row r="3" spans="1:6" ht="12.75">
      <c r="A3" s="7"/>
      <c r="B3" s="7"/>
      <c r="C3" s="7"/>
      <c r="D3" s="7"/>
      <c r="E3" s="7"/>
      <c r="F3" s="7" t="s">
        <v>22</v>
      </c>
    </row>
    <row r="4" spans="1:6" ht="12.75" customHeight="1">
      <c r="A4" s="64"/>
      <c r="B4" s="62" t="s">
        <v>82</v>
      </c>
      <c r="C4" s="62" t="s">
        <v>83</v>
      </c>
      <c r="D4" s="62" t="s">
        <v>84</v>
      </c>
      <c r="E4" s="62" t="s">
        <v>85</v>
      </c>
      <c r="F4" s="62" t="s">
        <v>86</v>
      </c>
    </row>
    <row r="5" spans="1:6" ht="79.5" customHeight="1">
      <c r="A5" s="64"/>
      <c r="B5" s="62"/>
      <c r="C5" s="62"/>
      <c r="D5" s="62"/>
      <c r="E5" s="62"/>
      <c r="F5" s="62"/>
    </row>
    <row r="6" spans="1:6" s="18" customFormat="1" ht="12.75">
      <c r="A6" s="23" t="s">
        <v>0</v>
      </c>
      <c r="B6" s="20"/>
      <c r="C6" s="20"/>
      <c r="D6" s="32"/>
      <c r="E6" s="35"/>
      <c r="F6" s="35"/>
    </row>
    <row r="7" spans="1:6" s="19" customFormat="1" ht="12.75">
      <c r="A7" s="27" t="s">
        <v>11</v>
      </c>
      <c r="B7" s="38">
        <f>B8+B9+B10+B15+B17+B18+B19+B20+B21+B22+B16</f>
        <v>330803030.8699999</v>
      </c>
      <c r="C7" s="52">
        <f>C8+C9+C10+C15+C17+C18+C19+C20+C21+C22+C16</f>
        <v>342905600</v>
      </c>
      <c r="D7" s="52">
        <f>D8+D9+D10+D15+D17+D18+D19+D20+D21+D22+D16</f>
        <v>351676802</v>
      </c>
      <c r="E7" s="36">
        <f>D7-B7</f>
        <v>20873771.130000114</v>
      </c>
      <c r="F7" s="36">
        <f>D7-C7</f>
        <v>8771202</v>
      </c>
    </row>
    <row r="8" spans="1:6" s="18" customFormat="1" ht="12.75">
      <c r="A8" s="28" t="s">
        <v>1</v>
      </c>
      <c r="B8" s="41">
        <v>264005999.23</v>
      </c>
      <c r="C8" s="53">
        <v>277937600</v>
      </c>
      <c r="D8" s="59">
        <v>284267000</v>
      </c>
      <c r="E8" s="37">
        <f>D8-B8</f>
        <v>20261000.77000001</v>
      </c>
      <c r="F8" s="37">
        <f>D8-C8</f>
        <v>6329400</v>
      </c>
    </row>
    <row r="9" spans="1:6" s="18" customFormat="1" ht="12.75">
      <c r="A9" s="29" t="s">
        <v>60</v>
      </c>
      <c r="B9" s="41">
        <v>19474196.21</v>
      </c>
      <c r="C9" s="53">
        <v>18600000</v>
      </c>
      <c r="D9" s="59">
        <v>18542390</v>
      </c>
      <c r="E9" s="37">
        <f>D9-B9</f>
        <v>-931806.2100000009</v>
      </c>
      <c r="F9" s="37">
        <f>D9-C9</f>
        <v>-57610</v>
      </c>
    </row>
    <row r="10" spans="1:6" s="18" customFormat="1" ht="12.75">
      <c r="A10" s="29" t="s">
        <v>61</v>
      </c>
      <c r="B10" s="42">
        <v>13951466.1</v>
      </c>
      <c r="C10" s="54">
        <f>C11+C12+C13+C14</f>
        <v>23626000</v>
      </c>
      <c r="D10" s="59">
        <v>23598000</v>
      </c>
      <c r="E10" s="37">
        <f aca="true" t="shared" si="0" ref="E10:E30">D10-B10</f>
        <v>9646533.9</v>
      </c>
      <c r="F10" s="37">
        <f aca="true" t="shared" si="1" ref="F10:F30">D10-C10</f>
        <v>-28000</v>
      </c>
    </row>
    <row r="11" spans="1:6" s="18" customFormat="1" ht="12.75">
      <c r="A11" s="30" t="s">
        <v>62</v>
      </c>
      <c r="B11" s="41">
        <v>12812688.86</v>
      </c>
      <c r="C11" s="54">
        <v>22641000</v>
      </c>
      <c r="D11" s="59">
        <v>22801000</v>
      </c>
      <c r="E11" s="37">
        <f t="shared" si="0"/>
        <v>9988311.14</v>
      </c>
      <c r="F11" s="37">
        <f t="shared" si="1"/>
        <v>160000</v>
      </c>
    </row>
    <row r="12" spans="1:6" s="18" customFormat="1" ht="12.75">
      <c r="A12" s="30" t="s">
        <v>63</v>
      </c>
      <c r="B12" s="41">
        <v>13906.46</v>
      </c>
      <c r="C12" s="54">
        <v>-25000</v>
      </c>
      <c r="D12" s="59">
        <v>0</v>
      </c>
      <c r="E12" s="37">
        <f t="shared" si="0"/>
        <v>-13906.46</v>
      </c>
      <c r="F12" s="37">
        <f t="shared" si="1"/>
        <v>25000</v>
      </c>
    </row>
    <row r="13" spans="1:6" s="18" customFormat="1" ht="12.75">
      <c r="A13" s="30" t="s">
        <v>64</v>
      </c>
      <c r="B13" s="41">
        <v>502749.31</v>
      </c>
      <c r="C13" s="54">
        <v>700000</v>
      </c>
      <c r="D13" s="59">
        <v>282000</v>
      </c>
      <c r="E13" s="37">
        <f>D13-B13</f>
        <v>-220749.31</v>
      </c>
      <c r="F13" s="37">
        <f t="shared" si="1"/>
        <v>-418000</v>
      </c>
    </row>
    <row r="14" spans="1:6" s="18" customFormat="1" ht="12.75">
      <c r="A14" s="30" t="s">
        <v>65</v>
      </c>
      <c r="B14" s="41">
        <v>622121.47</v>
      </c>
      <c r="C14" s="54">
        <v>310000</v>
      </c>
      <c r="D14" s="59">
        <v>515000</v>
      </c>
      <c r="E14" s="37">
        <f t="shared" si="0"/>
        <v>-107121.46999999997</v>
      </c>
      <c r="F14" s="37">
        <f t="shared" si="1"/>
        <v>205000</v>
      </c>
    </row>
    <row r="15" spans="1:6" s="18" customFormat="1" ht="12.75">
      <c r="A15" s="30" t="s">
        <v>66</v>
      </c>
      <c r="B15" s="42">
        <v>2669244.9</v>
      </c>
      <c r="C15" s="54">
        <v>2704000</v>
      </c>
      <c r="D15" s="59">
        <v>2716000</v>
      </c>
      <c r="E15" s="37">
        <f t="shared" si="0"/>
        <v>46755.10000000009</v>
      </c>
      <c r="F15" s="37">
        <f t="shared" si="1"/>
        <v>12000</v>
      </c>
    </row>
    <row r="16" spans="1:6" s="18" customFormat="1" ht="25.5">
      <c r="A16" s="30" t="s">
        <v>75</v>
      </c>
      <c r="B16" s="40">
        <v>0</v>
      </c>
      <c r="C16" s="54">
        <v>0</v>
      </c>
      <c r="D16" s="59">
        <v>0</v>
      </c>
      <c r="E16" s="37">
        <f>D16-B16</f>
        <v>0</v>
      </c>
      <c r="F16" s="37">
        <f>D16-C16</f>
        <v>0</v>
      </c>
    </row>
    <row r="17" spans="1:6" s="18" customFormat="1" ht="25.5">
      <c r="A17" s="30" t="s">
        <v>67</v>
      </c>
      <c r="B17" s="42">
        <v>16388940.46</v>
      </c>
      <c r="C17" s="54">
        <v>14517000</v>
      </c>
      <c r="D17" s="59">
        <v>13870312</v>
      </c>
      <c r="E17" s="37">
        <f t="shared" si="0"/>
        <v>-2518628.460000001</v>
      </c>
      <c r="F17" s="37">
        <f t="shared" si="1"/>
        <v>-646688</v>
      </c>
    </row>
    <row r="18" spans="1:6" s="18" customFormat="1" ht="12.75">
      <c r="A18" s="30" t="s">
        <v>68</v>
      </c>
      <c r="B18" s="42">
        <v>506958.78</v>
      </c>
      <c r="C18" s="54">
        <v>870000</v>
      </c>
      <c r="D18" s="59">
        <v>874000</v>
      </c>
      <c r="E18" s="37">
        <f t="shared" si="0"/>
        <v>367041.22</v>
      </c>
      <c r="F18" s="37">
        <f t="shared" si="1"/>
        <v>4000</v>
      </c>
    </row>
    <row r="19" spans="1:6" s="18" customFormat="1" ht="25.5">
      <c r="A19" s="30" t="s">
        <v>69</v>
      </c>
      <c r="B19" s="42">
        <v>2153515.7</v>
      </c>
      <c r="C19" s="54">
        <v>1300000</v>
      </c>
      <c r="D19" s="59">
        <v>908100</v>
      </c>
      <c r="E19" s="37">
        <f t="shared" si="0"/>
        <v>-1245415.7000000002</v>
      </c>
      <c r="F19" s="37">
        <f t="shared" si="1"/>
        <v>-391900</v>
      </c>
    </row>
    <row r="20" spans="1:6" s="18" customFormat="1" ht="25.5">
      <c r="A20" s="30" t="s">
        <v>70</v>
      </c>
      <c r="B20" s="42">
        <v>2964217.76</v>
      </c>
      <c r="C20" s="54">
        <v>2200000</v>
      </c>
      <c r="D20" s="59">
        <v>5839000</v>
      </c>
      <c r="E20" s="37">
        <f t="shared" si="0"/>
        <v>2874782.24</v>
      </c>
      <c r="F20" s="37">
        <f t="shared" si="1"/>
        <v>3639000</v>
      </c>
    </row>
    <row r="21" spans="1:6" s="18" customFormat="1" ht="12.75">
      <c r="A21" s="30" t="s">
        <v>71</v>
      </c>
      <c r="B21" s="42">
        <v>2798814.46</v>
      </c>
      <c r="C21" s="54">
        <v>1100000</v>
      </c>
      <c r="D21" s="59">
        <v>1062000</v>
      </c>
      <c r="E21" s="37">
        <f t="shared" si="0"/>
        <v>-1736814.46</v>
      </c>
      <c r="F21" s="37">
        <f t="shared" si="1"/>
        <v>-38000</v>
      </c>
    </row>
    <row r="22" spans="1:6" s="18" customFormat="1" ht="12.75">
      <c r="A22" s="30" t="s">
        <v>73</v>
      </c>
      <c r="B22" s="42">
        <v>5889677.27</v>
      </c>
      <c r="C22" s="55">
        <v>51000</v>
      </c>
      <c r="D22" s="59">
        <v>0</v>
      </c>
      <c r="E22" s="37">
        <f>D22-B22</f>
        <v>-5889677.27</v>
      </c>
      <c r="F22" s="37">
        <f>D22-C22</f>
        <v>-51000</v>
      </c>
    </row>
    <row r="23" spans="1:6" s="19" customFormat="1" ht="12.75">
      <c r="A23" s="23" t="s">
        <v>24</v>
      </c>
      <c r="B23" s="43">
        <v>1409361574.28</v>
      </c>
      <c r="C23" s="56">
        <f>C24+C25+C26+C27+C28+C29+C30</f>
        <v>1843580879.16</v>
      </c>
      <c r="D23" s="60">
        <f>D24+D25+D26+D27</f>
        <v>881504719.6199999</v>
      </c>
      <c r="E23" s="36">
        <f t="shared" si="0"/>
        <v>-527856854.6600001</v>
      </c>
      <c r="F23" s="36">
        <f t="shared" si="1"/>
        <v>-962076159.5400002</v>
      </c>
    </row>
    <row r="24" spans="1:6" s="18" customFormat="1" ht="12.75">
      <c r="A24" s="28" t="s">
        <v>23</v>
      </c>
      <c r="B24" s="41">
        <v>157424456.57</v>
      </c>
      <c r="C24" s="53">
        <v>158972957.6</v>
      </c>
      <c r="D24" s="59">
        <v>149282100</v>
      </c>
      <c r="E24" s="37">
        <f t="shared" si="0"/>
        <v>-8142356.569999993</v>
      </c>
      <c r="F24" s="37">
        <f t="shared" si="1"/>
        <v>-9690857.599999994</v>
      </c>
    </row>
    <row r="25" spans="1:6" s="18" customFormat="1" ht="12.75">
      <c r="A25" s="28" t="s">
        <v>8</v>
      </c>
      <c r="B25" s="41">
        <v>556367524.28</v>
      </c>
      <c r="C25" s="53">
        <v>1081303962.45</v>
      </c>
      <c r="D25" s="59">
        <v>194481683.41</v>
      </c>
      <c r="E25" s="37">
        <f t="shared" si="0"/>
        <v>-361885840.87</v>
      </c>
      <c r="F25" s="37">
        <f t="shared" si="1"/>
        <v>-886822279.0400001</v>
      </c>
    </row>
    <row r="26" spans="1:6" s="18" customFormat="1" ht="12.75">
      <c r="A26" s="28" t="s">
        <v>9</v>
      </c>
      <c r="B26" s="41">
        <v>517470011.93</v>
      </c>
      <c r="C26" s="53">
        <v>554259679.14</v>
      </c>
      <c r="D26" s="59">
        <v>529983396.21</v>
      </c>
      <c r="E26" s="37">
        <f t="shared" si="0"/>
        <v>12513384.279999971</v>
      </c>
      <c r="F26" s="37">
        <f t="shared" si="1"/>
        <v>-24276282.930000007</v>
      </c>
    </row>
    <row r="27" spans="1:6" s="18" customFormat="1" ht="12.75">
      <c r="A27" s="28" t="s">
        <v>10</v>
      </c>
      <c r="B27" s="41">
        <v>32723100</v>
      </c>
      <c r="C27" s="53">
        <v>42035410</v>
      </c>
      <c r="D27" s="59">
        <v>7757540</v>
      </c>
      <c r="E27" s="37">
        <f t="shared" si="0"/>
        <v>-24965560</v>
      </c>
      <c r="F27" s="37">
        <f t="shared" si="1"/>
        <v>-34277870</v>
      </c>
    </row>
    <row r="28" spans="1:6" s="18" customFormat="1" ht="18" customHeight="1">
      <c r="A28" s="28" t="s">
        <v>7</v>
      </c>
      <c r="B28" s="41">
        <v>145374440.8</v>
      </c>
      <c r="C28" s="53">
        <v>7105400</v>
      </c>
      <c r="D28" s="59">
        <v>0</v>
      </c>
      <c r="E28" s="37">
        <f t="shared" si="0"/>
        <v>-145374440.8</v>
      </c>
      <c r="F28" s="37">
        <f t="shared" si="1"/>
        <v>-7105400</v>
      </c>
    </row>
    <row r="29" spans="1:6" s="18" customFormat="1" ht="27" customHeight="1">
      <c r="A29" s="28" t="s">
        <v>20</v>
      </c>
      <c r="B29" s="41">
        <v>2040.7</v>
      </c>
      <c r="C29" s="53">
        <v>7444.38</v>
      </c>
      <c r="D29" s="59">
        <v>0</v>
      </c>
      <c r="E29" s="37">
        <f t="shared" si="0"/>
        <v>-2040.7</v>
      </c>
      <c r="F29" s="37">
        <f t="shared" si="1"/>
        <v>-7444.38</v>
      </c>
    </row>
    <row r="30" spans="1:6" s="18" customFormat="1" ht="30" customHeight="1">
      <c r="A30" s="31" t="s">
        <v>21</v>
      </c>
      <c r="B30" s="39">
        <v>0</v>
      </c>
      <c r="C30" s="57">
        <v>-103974.41</v>
      </c>
      <c r="D30" s="59">
        <v>0</v>
      </c>
      <c r="E30" s="37">
        <f t="shared" si="0"/>
        <v>0</v>
      </c>
      <c r="F30" s="37">
        <f t="shared" si="1"/>
        <v>103974.41</v>
      </c>
    </row>
    <row r="31" spans="1:6" s="26" customFormat="1" ht="12.75">
      <c r="A31" s="13" t="s">
        <v>2</v>
      </c>
      <c r="B31" s="48">
        <f>B7+B23</f>
        <v>1740164605.1499999</v>
      </c>
      <c r="C31" s="58">
        <f>C7+C23</f>
        <v>2186486479.16</v>
      </c>
      <c r="D31" s="58">
        <f>D7+D23</f>
        <v>1233181521.62</v>
      </c>
      <c r="E31" s="51">
        <f>D31-B31</f>
        <v>-506983083.53</v>
      </c>
      <c r="F31" s="51">
        <f>D31-C31</f>
        <v>-953304957.54</v>
      </c>
    </row>
    <row r="32" spans="1:6" ht="12.75">
      <c r="A32" s="14" t="s">
        <v>3</v>
      </c>
      <c r="B32" s="33"/>
      <c r="C32" s="49"/>
      <c r="D32" s="49"/>
      <c r="E32" s="61"/>
      <c r="F32" s="61"/>
    </row>
    <row r="33" spans="1:8" ht="12.75">
      <c r="A33" s="15" t="s">
        <v>25</v>
      </c>
      <c r="B33" s="45">
        <v>128878623.68</v>
      </c>
      <c r="C33" s="10">
        <f>C35+C36+C37+C38+C39+C40+C34</f>
        <v>145177451.44</v>
      </c>
      <c r="D33" s="10">
        <f>D35+D36+D37+D38+D39+D40+D34</f>
        <v>148530875.51</v>
      </c>
      <c r="E33" s="36">
        <f>D33-B33</f>
        <v>19652251.829999983</v>
      </c>
      <c r="F33" s="36">
        <f>D33-C33</f>
        <v>3353424.069999993</v>
      </c>
      <c r="G33" s="8"/>
      <c r="H33" s="9"/>
    </row>
    <row r="34" spans="1:8" ht="25.5">
      <c r="A34" s="16" t="s">
        <v>76</v>
      </c>
      <c r="B34" s="46">
        <v>3271537.11</v>
      </c>
      <c r="C34" s="11">
        <v>4287300.32</v>
      </c>
      <c r="D34" s="11">
        <v>4263897</v>
      </c>
      <c r="E34" s="37">
        <f>D34-B34</f>
        <v>992359.8900000001</v>
      </c>
      <c r="F34" s="37">
        <f>D34-C34</f>
        <v>-23403.320000000298</v>
      </c>
      <c r="G34" s="8"/>
      <c r="H34" s="9"/>
    </row>
    <row r="35" spans="1:8" ht="48.75" customHeight="1">
      <c r="A35" s="16" t="s">
        <v>26</v>
      </c>
      <c r="B35" s="46">
        <v>428520</v>
      </c>
      <c r="C35" s="11">
        <v>432000</v>
      </c>
      <c r="D35" s="11">
        <v>358000</v>
      </c>
      <c r="E35" s="37">
        <f>D35-B35</f>
        <v>-70520</v>
      </c>
      <c r="F35" s="37">
        <f>D35-C35</f>
        <v>-74000</v>
      </c>
      <c r="G35" s="8"/>
      <c r="H35" s="9"/>
    </row>
    <row r="36" spans="1:8" ht="42" customHeight="1">
      <c r="A36" s="16" t="s">
        <v>27</v>
      </c>
      <c r="B36" s="46">
        <v>78438389.08</v>
      </c>
      <c r="C36" s="11">
        <v>87345438.68</v>
      </c>
      <c r="D36" s="11">
        <v>87240901.51</v>
      </c>
      <c r="E36" s="37">
        <f aca="true" t="shared" si="2" ref="E36:E83">D36-B36</f>
        <v>8802512.430000007</v>
      </c>
      <c r="F36" s="37">
        <f aca="true" t="shared" si="3" ref="F36:F83">D36-C36</f>
        <v>-104537.17000000179</v>
      </c>
      <c r="G36" s="8"/>
      <c r="H36" s="9"/>
    </row>
    <row r="37" spans="1:8" ht="30" customHeight="1">
      <c r="A37" s="16" t="s">
        <v>28</v>
      </c>
      <c r="B37" s="46">
        <v>15007646.69</v>
      </c>
      <c r="C37" s="11">
        <f>16528760.36+21560</f>
        <v>16550320.36</v>
      </c>
      <c r="D37" s="11">
        <v>17058040</v>
      </c>
      <c r="E37" s="37">
        <f t="shared" si="2"/>
        <v>2050393.3100000005</v>
      </c>
      <c r="F37" s="37">
        <f t="shared" si="3"/>
        <v>507719.6400000006</v>
      </c>
      <c r="G37" s="8"/>
      <c r="H37" s="9"/>
    </row>
    <row r="38" spans="1:8" ht="12.75">
      <c r="A38" s="16" t="s">
        <v>52</v>
      </c>
      <c r="B38" s="46">
        <v>0</v>
      </c>
      <c r="C38" s="11">
        <v>0</v>
      </c>
      <c r="D38" s="11">
        <v>0</v>
      </c>
      <c r="E38" s="37">
        <f t="shared" si="2"/>
        <v>0</v>
      </c>
      <c r="F38" s="37">
        <f t="shared" si="3"/>
        <v>0</v>
      </c>
      <c r="G38" s="8"/>
      <c r="H38" s="9"/>
    </row>
    <row r="39" spans="1:8" ht="12.75">
      <c r="A39" s="16" t="s">
        <v>29</v>
      </c>
      <c r="B39" s="46">
        <v>0</v>
      </c>
      <c r="C39" s="11">
        <v>290000</v>
      </c>
      <c r="D39" s="11">
        <v>500000</v>
      </c>
      <c r="E39" s="37">
        <f t="shared" si="2"/>
        <v>500000</v>
      </c>
      <c r="F39" s="37">
        <f t="shared" si="3"/>
        <v>210000</v>
      </c>
      <c r="G39" s="8"/>
      <c r="H39" s="9"/>
    </row>
    <row r="40" spans="1:8" ht="12.75">
      <c r="A40" s="16" t="s">
        <v>30</v>
      </c>
      <c r="B40" s="46">
        <v>31732530.8</v>
      </c>
      <c r="C40" s="11">
        <f>28442303.18+1835525.25+40000+5954858.01-294.36</f>
        <v>36272392.08</v>
      </c>
      <c r="D40" s="11">
        <v>39110037</v>
      </c>
      <c r="E40" s="37">
        <f t="shared" si="2"/>
        <v>7377506.199999999</v>
      </c>
      <c r="F40" s="37">
        <f t="shared" si="3"/>
        <v>2837644.920000002</v>
      </c>
      <c r="G40" s="8"/>
      <c r="H40" s="9"/>
    </row>
    <row r="41" spans="1:8" ht="12.75">
      <c r="A41" s="15" t="s">
        <v>18</v>
      </c>
      <c r="B41" s="10">
        <f>B42</f>
        <v>0</v>
      </c>
      <c r="C41" s="10">
        <f>C42</f>
        <v>0</v>
      </c>
      <c r="D41" s="10">
        <f>D42</f>
        <v>0</v>
      </c>
      <c r="E41" s="36">
        <f t="shared" si="2"/>
        <v>0</v>
      </c>
      <c r="F41" s="36">
        <f t="shared" si="3"/>
        <v>0</v>
      </c>
      <c r="G41" s="8"/>
      <c r="H41" s="9"/>
    </row>
    <row r="42" spans="1:8" ht="12.75">
      <c r="A42" s="16" t="s">
        <v>31</v>
      </c>
      <c r="B42" s="11">
        <v>0</v>
      </c>
      <c r="C42" s="11">
        <v>0</v>
      </c>
      <c r="D42" s="11">
        <v>0</v>
      </c>
      <c r="E42" s="37">
        <f t="shared" si="2"/>
        <v>0</v>
      </c>
      <c r="F42" s="37">
        <f t="shared" si="3"/>
        <v>0</v>
      </c>
      <c r="G42" s="8"/>
      <c r="H42" s="9"/>
    </row>
    <row r="43" spans="1:8" ht="13.5" customHeight="1">
      <c r="A43" s="15" t="s">
        <v>12</v>
      </c>
      <c r="B43" s="45">
        <v>3048784.91</v>
      </c>
      <c r="C43" s="10">
        <f>C45+C44+C46</f>
        <v>1330948</v>
      </c>
      <c r="D43" s="10">
        <f>D45+D44+D46</f>
        <v>1954000</v>
      </c>
      <c r="E43" s="10">
        <f>E45+E44+E46</f>
        <v>-1315000</v>
      </c>
      <c r="F43" s="10">
        <f>F45+F44+F46</f>
        <v>397052</v>
      </c>
      <c r="G43" s="8"/>
      <c r="H43" s="9"/>
    </row>
    <row r="44" spans="1:8" ht="13.5" customHeight="1">
      <c r="A44" s="16" t="s">
        <v>77</v>
      </c>
      <c r="B44" s="46">
        <v>156419.72</v>
      </c>
      <c r="C44" s="11">
        <v>0</v>
      </c>
      <c r="D44" s="11">
        <v>100000</v>
      </c>
      <c r="E44" s="37"/>
      <c r="F44" s="37"/>
      <c r="G44" s="8"/>
      <c r="H44" s="9"/>
    </row>
    <row r="45" spans="1:8" ht="26.25" customHeight="1">
      <c r="A45" s="16" t="s">
        <v>79</v>
      </c>
      <c r="B45" s="46">
        <v>2065000</v>
      </c>
      <c r="C45" s="11">
        <v>352948</v>
      </c>
      <c r="D45" s="11">
        <v>750000</v>
      </c>
      <c r="E45" s="37">
        <f t="shared" si="2"/>
        <v>-1315000</v>
      </c>
      <c r="F45" s="37">
        <f t="shared" si="3"/>
        <v>397052</v>
      </c>
      <c r="G45" s="8"/>
      <c r="H45" s="9"/>
    </row>
    <row r="46" spans="1:8" ht="26.25" customHeight="1">
      <c r="A46" s="16" t="s">
        <v>78</v>
      </c>
      <c r="B46" s="46">
        <v>827365.19</v>
      </c>
      <c r="C46" s="11">
        <v>978000</v>
      </c>
      <c r="D46" s="11">
        <v>1104000</v>
      </c>
      <c r="E46" s="37"/>
      <c r="F46" s="37"/>
      <c r="G46" s="8"/>
      <c r="H46" s="9"/>
    </row>
    <row r="47" spans="1:8" ht="12.75">
      <c r="A47" s="15" t="s">
        <v>13</v>
      </c>
      <c r="B47" s="45">
        <v>76591571.29</v>
      </c>
      <c r="C47" s="10">
        <f>SUM(C48:C53)</f>
        <v>220634804.10999998</v>
      </c>
      <c r="D47" s="10">
        <f>D48+D49+D51+D53+D50</f>
        <v>51150362.349999994</v>
      </c>
      <c r="E47" s="37">
        <f t="shared" si="2"/>
        <v>-25441208.940000013</v>
      </c>
      <c r="F47" s="37">
        <f t="shared" si="3"/>
        <v>-169484441.76</v>
      </c>
      <c r="G47" s="8"/>
      <c r="H47" s="9"/>
    </row>
    <row r="48" spans="1:8" ht="12.75">
      <c r="A48" s="16" t="s">
        <v>53</v>
      </c>
      <c r="B48" s="46">
        <v>0</v>
      </c>
      <c r="C48" s="11">
        <v>0</v>
      </c>
      <c r="D48" s="11">
        <v>0</v>
      </c>
      <c r="E48" s="37">
        <f t="shared" si="2"/>
        <v>0</v>
      </c>
      <c r="F48" s="37">
        <f t="shared" si="3"/>
        <v>0</v>
      </c>
      <c r="G48" s="8"/>
      <c r="H48" s="9"/>
    </row>
    <row r="49" spans="1:8" ht="12.75">
      <c r="A49" s="16" t="s">
        <v>32</v>
      </c>
      <c r="B49" s="46">
        <v>5416000</v>
      </c>
      <c r="C49" s="11">
        <v>4804200</v>
      </c>
      <c r="D49" s="11">
        <v>218000</v>
      </c>
      <c r="E49" s="37">
        <f t="shared" si="2"/>
        <v>-5198000</v>
      </c>
      <c r="F49" s="37">
        <f t="shared" si="3"/>
        <v>-4586200</v>
      </c>
      <c r="G49" s="8"/>
      <c r="H49" s="9"/>
    </row>
    <row r="50" spans="1:8" ht="12.75">
      <c r="A50" s="16" t="s">
        <v>72</v>
      </c>
      <c r="B50" s="46">
        <v>8053061.37</v>
      </c>
      <c r="C50" s="11">
        <v>11559210.35</v>
      </c>
      <c r="D50" s="11">
        <v>7962768.72</v>
      </c>
      <c r="E50" s="37">
        <f t="shared" si="2"/>
        <v>-90292.65000000037</v>
      </c>
      <c r="F50" s="37">
        <f t="shared" si="3"/>
        <v>-3596441.63</v>
      </c>
      <c r="G50" s="8"/>
      <c r="H50" s="9"/>
    </row>
    <row r="51" spans="1:8" ht="12.75">
      <c r="A51" s="16" t="s">
        <v>33</v>
      </c>
      <c r="B51" s="46">
        <v>52263088.51</v>
      </c>
      <c r="C51" s="11">
        <v>189785999.13</v>
      </c>
      <c r="D51" s="11">
        <v>32473927.63</v>
      </c>
      <c r="E51" s="37">
        <f t="shared" si="2"/>
        <v>-19789160.88</v>
      </c>
      <c r="F51" s="37">
        <f t="shared" si="3"/>
        <v>-157312071.5</v>
      </c>
      <c r="G51" s="8"/>
      <c r="H51" s="9"/>
    </row>
    <row r="52" spans="1:8" ht="12.75">
      <c r="A52" s="16" t="s">
        <v>87</v>
      </c>
      <c r="B52" s="46"/>
      <c r="C52" s="11">
        <v>239000</v>
      </c>
      <c r="D52" s="11"/>
      <c r="E52" s="37"/>
      <c r="F52" s="37"/>
      <c r="G52" s="8"/>
      <c r="H52" s="9"/>
    </row>
    <row r="53" spans="1:8" ht="12.75">
      <c r="A53" s="16" t="s">
        <v>34</v>
      </c>
      <c r="B53" s="46">
        <v>10859421.41</v>
      </c>
      <c r="C53" s="11">
        <v>14246394.63</v>
      </c>
      <c r="D53" s="11">
        <v>10495666</v>
      </c>
      <c r="E53" s="37">
        <f t="shared" si="2"/>
        <v>-363755.41000000015</v>
      </c>
      <c r="F53" s="37">
        <f t="shared" si="3"/>
        <v>-3750728.630000001</v>
      </c>
      <c r="G53" s="8"/>
      <c r="H53" s="9"/>
    </row>
    <row r="54" spans="1:8" ht="12.75">
      <c r="A54" s="15" t="s">
        <v>14</v>
      </c>
      <c r="B54" s="45">
        <v>188766799.9</v>
      </c>
      <c r="C54" s="10">
        <f>C55+C57+C56</f>
        <v>646977709.8100001</v>
      </c>
      <c r="D54" s="10">
        <f>D55+D57+D56</f>
        <v>30266967.87</v>
      </c>
      <c r="E54" s="36">
        <f t="shared" si="2"/>
        <v>-158499832.03</v>
      </c>
      <c r="F54" s="36">
        <f t="shared" si="3"/>
        <v>-616710741.94</v>
      </c>
      <c r="G54" s="8"/>
      <c r="H54" s="9"/>
    </row>
    <row r="55" spans="1:8" ht="12.75">
      <c r="A55" s="16" t="s">
        <v>35</v>
      </c>
      <c r="B55" s="46">
        <v>185150790.78</v>
      </c>
      <c r="C55" s="44">
        <v>640398471.21</v>
      </c>
      <c r="D55" s="11">
        <v>27773422.66</v>
      </c>
      <c r="E55" s="37">
        <f t="shared" si="2"/>
        <v>-157377368.12</v>
      </c>
      <c r="F55" s="37">
        <f t="shared" si="3"/>
        <v>-612625048.5500001</v>
      </c>
      <c r="G55" s="8"/>
      <c r="H55" s="9"/>
    </row>
    <row r="56" spans="1:8" ht="12.75">
      <c r="A56" s="16" t="s">
        <v>36</v>
      </c>
      <c r="B56" s="46">
        <v>3348609.12</v>
      </c>
      <c r="C56" s="11">
        <v>5373619.1</v>
      </c>
      <c r="D56" s="11">
        <v>1000000</v>
      </c>
      <c r="E56" s="37">
        <f t="shared" si="2"/>
        <v>-2348609.12</v>
      </c>
      <c r="F56" s="37">
        <f t="shared" si="3"/>
        <v>-4373619.1</v>
      </c>
      <c r="G56" s="8"/>
      <c r="H56" s="9"/>
    </row>
    <row r="57" spans="1:8" ht="12.75">
      <c r="A57" s="17" t="s">
        <v>37</v>
      </c>
      <c r="B57" s="46">
        <v>267400</v>
      </c>
      <c r="C57" s="11">
        <v>1205619.5</v>
      </c>
      <c r="D57" s="11">
        <v>1493545.21</v>
      </c>
      <c r="E57" s="37">
        <f t="shared" si="2"/>
        <v>1226145.21</v>
      </c>
      <c r="F57" s="37">
        <f t="shared" si="3"/>
        <v>287925.70999999996</v>
      </c>
      <c r="G57" s="8"/>
      <c r="H57" s="9"/>
    </row>
    <row r="58" spans="1:8" ht="12.75">
      <c r="A58" s="15" t="s">
        <v>15</v>
      </c>
      <c r="B58" s="45">
        <v>791971193.44</v>
      </c>
      <c r="C58" s="10">
        <f>SUM(C59:C63)</f>
        <v>1008331258.51</v>
      </c>
      <c r="D58" s="10">
        <f>SUM(D59:D63)</f>
        <v>663248660.51</v>
      </c>
      <c r="E58" s="36">
        <f t="shared" si="2"/>
        <v>-128722532.93000007</v>
      </c>
      <c r="F58" s="36">
        <f t="shared" si="3"/>
        <v>-345082598</v>
      </c>
      <c r="G58" s="8"/>
      <c r="H58" s="9"/>
    </row>
    <row r="59" spans="1:8" ht="12.75">
      <c r="A59" s="16" t="s">
        <v>38</v>
      </c>
      <c r="B59" s="46">
        <v>129439192.12</v>
      </c>
      <c r="C59" s="11">
        <f>125486453.32+4703680+58000</f>
        <v>130248133.32</v>
      </c>
      <c r="D59" s="11">
        <v>113204006.24</v>
      </c>
      <c r="E59" s="37">
        <f t="shared" si="2"/>
        <v>-16235185.88000001</v>
      </c>
      <c r="F59" s="37">
        <f t="shared" si="3"/>
        <v>-17044127.08</v>
      </c>
      <c r="G59" s="8"/>
      <c r="H59" s="9"/>
    </row>
    <row r="60" spans="1:8" ht="12.75">
      <c r="A60" s="16" t="s">
        <v>39</v>
      </c>
      <c r="B60" s="46">
        <v>575990661.22</v>
      </c>
      <c r="C60" s="11">
        <f>816396608.47+18814720-55327526.28+3192782.74</f>
        <v>783076584.9300001</v>
      </c>
      <c r="D60" s="11">
        <v>479919970.56</v>
      </c>
      <c r="E60" s="37">
        <f t="shared" si="2"/>
        <v>-96070690.66000003</v>
      </c>
      <c r="F60" s="37">
        <f t="shared" si="3"/>
        <v>-303156614.37000006</v>
      </c>
      <c r="G60" s="8"/>
      <c r="H60" s="9"/>
    </row>
    <row r="61" spans="1:8" ht="12.75">
      <c r="A61" s="16" t="s">
        <v>55</v>
      </c>
      <c r="B61" s="46">
        <v>62314073.65</v>
      </c>
      <c r="C61" s="11">
        <f>68304858.85+368600</f>
        <v>68673458.85</v>
      </c>
      <c r="D61" s="11">
        <v>42519240.72</v>
      </c>
      <c r="E61" s="37">
        <f t="shared" si="2"/>
        <v>-19794832.93</v>
      </c>
      <c r="F61" s="37">
        <f t="shared" si="3"/>
        <v>-26154218.129999995</v>
      </c>
      <c r="G61" s="8"/>
      <c r="H61" s="9"/>
    </row>
    <row r="62" spans="1:8" ht="12.75">
      <c r="A62" s="16" t="s">
        <v>54</v>
      </c>
      <c r="B62" s="46">
        <v>2189882.18</v>
      </c>
      <c r="C62" s="11">
        <f>2654200.4+21859.99</f>
        <v>2676060.39</v>
      </c>
      <c r="D62" s="11">
        <v>2468313.33</v>
      </c>
      <c r="E62" s="37">
        <f t="shared" si="2"/>
        <v>278431.1499999999</v>
      </c>
      <c r="F62" s="37">
        <f t="shared" si="3"/>
        <v>-207747.06000000006</v>
      </c>
      <c r="G62" s="8"/>
      <c r="H62" s="9"/>
    </row>
    <row r="63" spans="1:8" ht="12.75">
      <c r="A63" s="16" t="s">
        <v>40</v>
      </c>
      <c r="B63" s="46">
        <v>22037384.27</v>
      </c>
      <c r="C63" s="11">
        <f>23507021.02+150000</f>
        <v>23657021.02</v>
      </c>
      <c r="D63" s="11">
        <v>25137129.66</v>
      </c>
      <c r="E63" s="37">
        <f t="shared" si="2"/>
        <v>3099745.3900000006</v>
      </c>
      <c r="F63" s="37">
        <f t="shared" si="3"/>
        <v>1480108.6400000006</v>
      </c>
      <c r="G63" s="8"/>
      <c r="H63" s="9"/>
    </row>
    <row r="64" spans="1:8" ht="12.75">
      <c r="A64" s="15" t="s">
        <v>16</v>
      </c>
      <c r="B64" s="45">
        <v>145497048.14</v>
      </c>
      <c r="C64" s="10">
        <f>SUM(C65:C66)</f>
        <v>162177947.75</v>
      </c>
      <c r="D64" s="10">
        <f>SUM(D65:D66)</f>
        <v>158613187</v>
      </c>
      <c r="E64" s="36">
        <f t="shared" si="2"/>
        <v>13116138.860000014</v>
      </c>
      <c r="F64" s="36">
        <f t="shared" si="3"/>
        <v>-3564760.75</v>
      </c>
      <c r="G64" s="8"/>
      <c r="H64" s="9"/>
    </row>
    <row r="65" spans="1:8" ht="12.75">
      <c r="A65" s="16" t="s">
        <v>41</v>
      </c>
      <c r="B65" s="46">
        <v>112476131.72</v>
      </c>
      <c r="C65" s="11">
        <f>118913262.35+7053700+964106.41</f>
        <v>126931068.75999999</v>
      </c>
      <c r="D65" s="11">
        <v>122768593.2</v>
      </c>
      <c r="E65" s="37">
        <f t="shared" si="2"/>
        <v>10292461.480000004</v>
      </c>
      <c r="F65" s="37">
        <f t="shared" si="3"/>
        <v>-4162475.5599999875</v>
      </c>
      <c r="G65" s="8"/>
      <c r="H65" s="9"/>
    </row>
    <row r="66" spans="1:8" ht="12.75">
      <c r="A66" s="16" t="s">
        <v>42</v>
      </c>
      <c r="B66" s="46">
        <v>33020916.42</v>
      </c>
      <c r="C66" s="11">
        <f>35104396.79+142482.2</f>
        <v>35246878.99</v>
      </c>
      <c r="D66" s="11">
        <v>35844593.8</v>
      </c>
      <c r="E66" s="37">
        <f t="shared" si="2"/>
        <v>2823677.379999995</v>
      </c>
      <c r="F66" s="37">
        <f t="shared" si="3"/>
        <v>597714.8099999949</v>
      </c>
      <c r="G66" s="8"/>
      <c r="H66" s="9"/>
    </row>
    <row r="67" spans="1:8" ht="12.75">
      <c r="A67" s="15" t="s">
        <v>17</v>
      </c>
      <c r="B67" s="45">
        <v>34812178.64</v>
      </c>
      <c r="C67" s="10">
        <f>SUM(C68:C70)</f>
        <v>31299857</v>
      </c>
      <c r="D67" s="10">
        <f>SUM(D68:D70)</f>
        <v>35624101.89</v>
      </c>
      <c r="E67" s="36">
        <f t="shared" si="2"/>
        <v>811923.25</v>
      </c>
      <c r="F67" s="36">
        <f t="shared" si="3"/>
        <v>4324244.890000001</v>
      </c>
      <c r="G67" s="8"/>
      <c r="H67" s="9"/>
    </row>
    <row r="68" spans="1:8" ht="12.75">
      <c r="A68" s="16" t="s">
        <v>43</v>
      </c>
      <c r="B68" s="46">
        <v>7151994.08</v>
      </c>
      <c r="C68" s="11">
        <v>7881880</v>
      </c>
      <c r="D68" s="11">
        <v>8017019.89</v>
      </c>
      <c r="E68" s="37">
        <f t="shared" si="2"/>
        <v>865025.8099999996</v>
      </c>
      <c r="F68" s="37">
        <f t="shared" si="3"/>
        <v>135139.88999999966</v>
      </c>
      <c r="G68" s="8"/>
      <c r="H68" s="9"/>
    </row>
    <row r="69" spans="1:8" ht="12.75">
      <c r="A69" s="16" t="s">
        <v>44</v>
      </c>
      <c r="B69" s="46">
        <v>10654064.56</v>
      </c>
      <c r="C69" s="11">
        <v>10000000</v>
      </c>
      <c r="D69" s="11">
        <v>10900000</v>
      </c>
      <c r="E69" s="37">
        <f t="shared" si="2"/>
        <v>245935.43999999948</v>
      </c>
      <c r="F69" s="37">
        <f t="shared" si="3"/>
        <v>900000</v>
      </c>
      <c r="G69" s="8"/>
      <c r="H69" s="9"/>
    </row>
    <row r="70" spans="1:8" ht="12.75">
      <c r="A70" s="16" t="s">
        <v>45</v>
      </c>
      <c r="B70" s="46">
        <v>17006120</v>
      </c>
      <c r="C70" s="11">
        <v>13417977</v>
      </c>
      <c r="D70" s="11">
        <v>16707082</v>
      </c>
      <c r="E70" s="37">
        <f t="shared" si="2"/>
        <v>-299038</v>
      </c>
      <c r="F70" s="37">
        <f t="shared" si="3"/>
        <v>3289105</v>
      </c>
      <c r="G70" s="8"/>
      <c r="H70" s="9"/>
    </row>
    <row r="71" spans="1:8" ht="12.75">
      <c r="A71" s="15" t="s">
        <v>46</v>
      </c>
      <c r="B71" s="45">
        <v>28944872.07</v>
      </c>
      <c r="C71" s="12">
        <f>C72+C74+C73</f>
        <v>148899919</v>
      </c>
      <c r="D71" s="12">
        <f>D72+D74+D73</f>
        <v>57654566.489999995</v>
      </c>
      <c r="E71" s="36">
        <f>D71-B71</f>
        <v>28709694.419999994</v>
      </c>
      <c r="F71" s="36">
        <f t="shared" si="3"/>
        <v>-91245352.51</v>
      </c>
      <c r="G71" s="8"/>
      <c r="H71" s="9"/>
    </row>
    <row r="72" spans="1:8" ht="12.75">
      <c r="A72" s="16" t="s">
        <v>47</v>
      </c>
      <c r="B72" s="46">
        <v>20243148.34</v>
      </c>
      <c r="C72" s="11">
        <f>137142407.2+1847453.4</f>
        <v>138989860.6</v>
      </c>
      <c r="D72" s="11">
        <v>17898631.22</v>
      </c>
      <c r="E72" s="37">
        <f t="shared" si="2"/>
        <v>-2344517.120000001</v>
      </c>
      <c r="F72" s="37">
        <f t="shared" si="3"/>
        <v>-121091229.38</v>
      </c>
      <c r="G72" s="8"/>
      <c r="H72" s="9"/>
    </row>
    <row r="73" spans="1:8" ht="12.75">
      <c r="A73" s="16" t="s">
        <v>88</v>
      </c>
      <c r="B73" s="46"/>
      <c r="C73" s="11">
        <v>385000</v>
      </c>
      <c r="D73" s="11">
        <v>29302773.27</v>
      </c>
      <c r="E73" s="37"/>
      <c r="F73" s="37">
        <f t="shared" si="3"/>
        <v>28917773.27</v>
      </c>
      <c r="G73" s="8"/>
      <c r="H73" s="9"/>
    </row>
    <row r="74" spans="1:8" ht="12.75">
      <c r="A74" s="16" t="s">
        <v>48</v>
      </c>
      <c r="B74" s="46">
        <v>8701723.73</v>
      </c>
      <c r="C74" s="11">
        <f>9275058.4+250000</f>
        <v>9525058.4</v>
      </c>
      <c r="D74" s="11">
        <v>10453162</v>
      </c>
      <c r="E74" s="37">
        <f t="shared" si="2"/>
        <v>1751438.2699999996</v>
      </c>
      <c r="F74" s="37">
        <f t="shared" si="3"/>
        <v>928103.5999999996</v>
      </c>
      <c r="G74" s="8"/>
      <c r="H74" s="9"/>
    </row>
    <row r="75" spans="1:8" ht="16.5" customHeight="1">
      <c r="A75" s="15" t="s">
        <v>19</v>
      </c>
      <c r="B75" s="45">
        <v>189952.26</v>
      </c>
      <c r="C75" s="12">
        <f>C76</f>
        <v>26686.81</v>
      </c>
      <c r="D75" s="12">
        <f>D76</f>
        <v>50000</v>
      </c>
      <c r="E75" s="36">
        <f t="shared" si="2"/>
        <v>-139952.26</v>
      </c>
      <c r="F75" s="36">
        <f t="shared" si="3"/>
        <v>23313.19</v>
      </c>
      <c r="G75" s="8"/>
      <c r="H75" s="9"/>
    </row>
    <row r="76" spans="1:8" ht="16.5" customHeight="1">
      <c r="A76" s="16" t="s">
        <v>49</v>
      </c>
      <c r="B76" s="46">
        <v>189952.26</v>
      </c>
      <c r="C76" s="11">
        <v>26686.81</v>
      </c>
      <c r="D76" s="11">
        <v>50000</v>
      </c>
      <c r="E76" s="37">
        <f t="shared" si="2"/>
        <v>-139952.26</v>
      </c>
      <c r="F76" s="37">
        <f t="shared" si="3"/>
        <v>23313.19</v>
      </c>
      <c r="G76" s="8"/>
      <c r="H76" s="9"/>
    </row>
    <row r="77" spans="1:8" ht="27" customHeight="1">
      <c r="A77" s="15" t="s">
        <v>80</v>
      </c>
      <c r="B77" s="45">
        <v>82586826.5</v>
      </c>
      <c r="C77" s="12">
        <f>SUM(C78:C80)</f>
        <v>82025042.6</v>
      </c>
      <c r="D77" s="12">
        <f>SUM(D78:D80)</f>
        <v>76506800</v>
      </c>
      <c r="E77" s="36">
        <f t="shared" si="2"/>
        <v>-6080026.5</v>
      </c>
      <c r="F77" s="36">
        <f t="shared" si="3"/>
        <v>-5518242.599999994</v>
      </c>
      <c r="G77" s="8"/>
      <c r="H77" s="9"/>
    </row>
    <row r="78" spans="1:8" ht="29.25" customHeight="1">
      <c r="A78" s="16" t="s">
        <v>50</v>
      </c>
      <c r="B78" s="46">
        <v>16497000</v>
      </c>
      <c r="C78" s="11">
        <v>18345100</v>
      </c>
      <c r="D78" s="11">
        <v>21354600</v>
      </c>
      <c r="E78" s="37">
        <f t="shared" si="2"/>
        <v>4857600</v>
      </c>
      <c r="F78" s="37">
        <f t="shared" si="3"/>
        <v>3009500</v>
      </c>
      <c r="G78" s="8"/>
      <c r="H78" s="9"/>
    </row>
    <row r="79" spans="1:8" ht="12.75">
      <c r="A79" s="16" t="s">
        <v>51</v>
      </c>
      <c r="B79" s="47">
        <v>0</v>
      </c>
      <c r="C79" s="50">
        <v>0</v>
      </c>
      <c r="D79" s="50">
        <v>0</v>
      </c>
      <c r="E79" s="37">
        <f t="shared" si="2"/>
        <v>0</v>
      </c>
      <c r="F79" s="37">
        <f t="shared" si="3"/>
        <v>0</v>
      </c>
      <c r="G79" s="8"/>
      <c r="H79" s="9"/>
    </row>
    <row r="80" spans="1:8" ht="12.75">
      <c r="A80" s="16" t="s">
        <v>74</v>
      </c>
      <c r="B80" s="47">
        <v>66089826.5</v>
      </c>
      <c r="C80" s="50">
        <f>63158297.6+521645</f>
        <v>63679942.6</v>
      </c>
      <c r="D80" s="50">
        <v>55152200</v>
      </c>
      <c r="E80" s="37">
        <f t="shared" si="2"/>
        <v>-10937626.5</v>
      </c>
      <c r="F80" s="37">
        <f t="shared" si="3"/>
        <v>-8527742.600000001</v>
      </c>
      <c r="G80" s="8"/>
      <c r="H80" s="9"/>
    </row>
    <row r="81" spans="1:8" s="3" customFormat="1" ht="12.75">
      <c r="A81" s="13" t="s">
        <v>4</v>
      </c>
      <c r="B81" s="12">
        <f>B77+B75+B71+B67+B64+B58+B54+B47+B43+B41+B33</f>
        <v>1481287850.8300004</v>
      </c>
      <c r="C81" s="12">
        <f>C77+C75+C71+C67+C64+C58+C54+C47+C43+C41+C33</f>
        <v>2446881625.03</v>
      </c>
      <c r="D81" s="12">
        <f>D77+D75+D71+D67+D64+D58+D54+D47+D43+D41+D33</f>
        <v>1223599521.6200001</v>
      </c>
      <c r="E81" s="51">
        <f t="shared" si="2"/>
        <v>-257688329.21000028</v>
      </c>
      <c r="F81" s="51">
        <f>D81-C81</f>
        <v>-1223282103.41</v>
      </c>
      <c r="G81" s="8"/>
      <c r="H81" s="9"/>
    </row>
    <row r="82" spans="1:8" s="2" customFormat="1" ht="12.75">
      <c r="A82" s="13" t="s">
        <v>5</v>
      </c>
      <c r="B82" s="12">
        <f>B31-B81</f>
        <v>258876754.31999946</v>
      </c>
      <c r="C82" s="12">
        <f>C31-C81</f>
        <v>-260395145.87000036</v>
      </c>
      <c r="D82" s="12">
        <f>D31-D81</f>
        <v>9581999.999999762</v>
      </c>
      <c r="E82" s="51">
        <f t="shared" si="2"/>
        <v>-249294754.3199997</v>
      </c>
      <c r="F82" s="51">
        <f t="shared" si="3"/>
        <v>269977145.8700001</v>
      </c>
      <c r="G82" s="8"/>
      <c r="H82" s="9"/>
    </row>
    <row r="83" spans="1:8" s="4" customFormat="1" ht="17.25" customHeight="1">
      <c r="A83" s="13" t="s">
        <v>6</v>
      </c>
      <c r="B83" s="12">
        <f>B84+B87</f>
        <v>-258876754.32</v>
      </c>
      <c r="C83" s="12">
        <f>C84+C87</f>
        <v>260418459.06</v>
      </c>
      <c r="D83" s="12">
        <f>D84+D87</f>
        <v>-9582000</v>
      </c>
      <c r="E83" s="51">
        <f t="shared" si="2"/>
        <v>249294754.32</v>
      </c>
      <c r="F83" s="51">
        <f t="shared" si="3"/>
        <v>-270000459.06</v>
      </c>
      <c r="G83" s="8"/>
      <c r="H83" s="9"/>
    </row>
    <row r="84" spans="1:8" s="18" customFormat="1" ht="12.75">
      <c r="A84" s="24" t="s">
        <v>56</v>
      </c>
      <c r="B84" s="34">
        <f>B86</f>
        <v>-7020000</v>
      </c>
      <c r="C84" s="34">
        <f>C86</f>
        <v>-16491000</v>
      </c>
      <c r="D84" s="34">
        <f>D86</f>
        <v>-9582000</v>
      </c>
      <c r="E84" s="37">
        <f>D84-B84</f>
        <v>-2562000</v>
      </c>
      <c r="F84" s="37">
        <f>D84-C84</f>
        <v>6909000</v>
      </c>
      <c r="G84" s="21"/>
      <c r="H84" s="22"/>
    </row>
    <row r="85" spans="1:8" s="18" customFormat="1" ht="12.75">
      <c r="A85" s="24" t="s">
        <v>57</v>
      </c>
      <c r="B85" s="34">
        <v>0</v>
      </c>
      <c r="C85" s="34">
        <v>0</v>
      </c>
      <c r="D85" s="34">
        <v>0</v>
      </c>
      <c r="E85" s="37">
        <f>D85-B85</f>
        <v>0</v>
      </c>
      <c r="F85" s="37">
        <f>D85-C85</f>
        <v>0</v>
      </c>
      <c r="G85" s="21"/>
      <c r="H85" s="22"/>
    </row>
    <row r="86" spans="1:8" s="18" customFormat="1" ht="12.75">
      <c r="A86" s="24" t="s">
        <v>58</v>
      </c>
      <c r="B86" s="34">
        <v>-7020000</v>
      </c>
      <c r="C86" s="34">
        <v>-16491000</v>
      </c>
      <c r="D86" s="34">
        <v>-9582000</v>
      </c>
      <c r="E86" s="37">
        <f>D86-B86</f>
        <v>-2562000</v>
      </c>
      <c r="F86" s="37">
        <f>D86-C86</f>
        <v>6909000</v>
      </c>
      <c r="G86" s="21"/>
      <c r="H86" s="22"/>
    </row>
    <row r="87" spans="1:8" s="18" customFormat="1" ht="12.75">
      <c r="A87" s="24" t="s">
        <v>59</v>
      </c>
      <c r="B87" s="34">
        <v>-251856754.32</v>
      </c>
      <c r="C87" s="34">
        <v>276909459.06</v>
      </c>
      <c r="D87" s="34">
        <v>0</v>
      </c>
      <c r="E87" s="37">
        <f>D87-B87</f>
        <v>251856754.32</v>
      </c>
      <c r="F87" s="37">
        <f>D87-C87</f>
        <v>-276909459.06</v>
      </c>
      <c r="G87" s="21"/>
      <c r="H87" s="22"/>
    </row>
    <row r="88" spans="7:8" ht="12.75">
      <c r="G88" s="8"/>
      <c r="H88" s="9"/>
    </row>
    <row r="89" spans="3:7" ht="12.75">
      <c r="C89" s="25"/>
      <c r="G89" s="8"/>
    </row>
  </sheetData>
  <sheetProtection/>
  <mergeCells count="8">
    <mergeCell ref="F4:F5"/>
    <mergeCell ref="C4:C5"/>
    <mergeCell ref="D4:D5"/>
    <mergeCell ref="A1:E1"/>
    <mergeCell ref="A4:A5"/>
    <mergeCell ref="E4:E5"/>
    <mergeCell ref="B4:B5"/>
    <mergeCell ref="A2:F2"/>
  </mergeCells>
  <printOptions/>
  <pageMargins left="0.8267716535433072" right="0.31496062992125984" top="0.31496062992125984" bottom="0.07874015748031496" header="0.5118110236220472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Maegov_ap</dc:creator>
  <cp:keywords/>
  <dc:description/>
  <cp:lastModifiedBy>User</cp:lastModifiedBy>
  <cp:lastPrinted>2023-11-13T07:45:09Z</cp:lastPrinted>
  <dcterms:created xsi:type="dcterms:W3CDTF">2009-11-02T08:03:14Z</dcterms:created>
  <dcterms:modified xsi:type="dcterms:W3CDTF">2023-11-15T12:29:27Z</dcterms:modified>
  <cp:category/>
  <cp:version/>
  <cp:contentType/>
  <cp:contentStatus/>
</cp:coreProperties>
</file>