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9900" activeTab="2"/>
  </bookViews>
  <sheets>
    <sheet name="Расчет 2025 год" sheetId="5" r:id="rId1"/>
    <sheet name="Расчет 2026 год" sheetId="6" r:id="rId2"/>
    <sheet name="Расчет 2027 год" sheetId="7" r:id="rId3"/>
  </sheets>
  <definedNames>
    <definedName name="_xlnm.Print_Area" localSheetId="0">'Расчет 2025 год'!$A$1:$G$86</definedName>
    <definedName name="_xlnm.Print_Area" localSheetId="1">'Расчет 2026 год'!$A$1:$G$47</definedName>
    <definedName name="_xlnm.Print_Area" localSheetId="2">'Расчет 2027 год'!$A$1:$G$62</definedName>
  </definedNames>
  <calcPr calcId="162913"/>
</workbook>
</file>

<file path=xl/calcChain.xml><?xml version="1.0" encoding="utf-8"?>
<calcChain xmlns="http://schemas.openxmlformats.org/spreadsheetml/2006/main">
  <c r="C59" i="5" l="1"/>
  <c r="E58" i="5"/>
  <c r="D58" i="5" s="1"/>
  <c r="F58" i="5" s="1"/>
  <c r="E57" i="5"/>
  <c r="D57" i="5" s="1"/>
  <c r="F57" i="5" s="1"/>
  <c r="D56" i="5"/>
  <c r="F56" i="5" s="1"/>
  <c r="G56" i="5" s="1"/>
  <c r="E55" i="5"/>
  <c r="E46" i="5"/>
  <c r="C46" i="5"/>
  <c r="D45" i="5"/>
  <c r="F45" i="5" s="1"/>
  <c r="G45" i="5" s="1"/>
  <c r="G46" i="5" s="1"/>
  <c r="E32" i="5"/>
  <c r="C32" i="5"/>
  <c r="D31" i="5"/>
  <c r="D30" i="5"/>
  <c r="F30" i="5" s="1"/>
  <c r="G30" i="5" s="1"/>
  <c r="D29" i="5"/>
  <c r="F29" i="5" s="1"/>
  <c r="G29" i="5" s="1"/>
  <c r="D28" i="5"/>
  <c r="F28" i="5" s="1"/>
  <c r="G28" i="5" s="1"/>
  <c r="D27" i="5"/>
  <c r="F27" i="5" s="1"/>
  <c r="G27" i="5" s="1"/>
  <c r="D26" i="5"/>
  <c r="F26" i="5" s="1"/>
  <c r="G26" i="5" s="1"/>
  <c r="D25" i="5"/>
  <c r="F25" i="5" s="1"/>
  <c r="G25" i="5" s="1"/>
  <c r="C40" i="5"/>
  <c r="D39" i="5"/>
  <c r="F39" i="5" s="1"/>
  <c r="G39" i="5" s="1"/>
  <c r="E38" i="5"/>
  <c r="D38" i="5" s="1"/>
  <c r="F38" i="5" s="1"/>
  <c r="E37" i="5"/>
  <c r="D37" i="5" s="1"/>
  <c r="F37" i="5" s="1"/>
  <c r="E36" i="5"/>
  <c r="D36" i="5" s="1"/>
  <c r="F36" i="5" s="1"/>
  <c r="E35" i="5"/>
  <c r="D35" i="5" s="1"/>
  <c r="F35" i="5" s="1"/>
  <c r="E34" i="5"/>
  <c r="E19" i="5"/>
  <c r="C19" i="5"/>
  <c r="D18" i="5"/>
  <c r="F18" i="5" s="1"/>
  <c r="G18" i="5" s="1"/>
  <c r="G19" i="5" s="1"/>
  <c r="E23" i="5"/>
  <c r="C23" i="5"/>
  <c r="D22" i="5"/>
  <c r="F22" i="5" s="1"/>
  <c r="G22" i="5" s="1"/>
  <c r="D21" i="5"/>
  <c r="F21" i="5" s="1"/>
  <c r="G21" i="5" s="1"/>
  <c r="E6" i="5"/>
  <c r="C6" i="5"/>
  <c r="D5" i="5"/>
  <c r="F5" i="5" s="1"/>
  <c r="G5" i="5" s="1"/>
  <c r="G6" i="5" s="1"/>
  <c r="F31" i="5" l="1"/>
  <c r="G31" i="5" s="1"/>
  <c r="D32" i="5"/>
  <c r="F32" i="5" s="1"/>
  <c r="E59" i="5"/>
  <c r="D23" i="5"/>
  <c r="F23" i="5" s="1"/>
  <c r="D19" i="5"/>
  <c r="D46" i="5"/>
  <c r="D59" i="5"/>
  <c r="F59" i="5" s="1"/>
  <c r="G58" i="5"/>
  <c r="G57" i="5"/>
  <c r="D55" i="5"/>
  <c r="G32" i="5"/>
  <c r="G36" i="5"/>
  <c r="G38" i="5"/>
  <c r="G35" i="5"/>
  <c r="G37" i="5"/>
  <c r="D34" i="5"/>
  <c r="E40" i="5"/>
  <c r="D40" i="5" s="1"/>
  <c r="F40" i="5" s="1"/>
  <c r="D6" i="5"/>
  <c r="F6" i="5" s="1"/>
  <c r="G23" i="5"/>
  <c r="F55" i="5" l="1"/>
  <c r="G55" i="5" s="1"/>
  <c r="F46" i="5"/>
  <c r="F19" i="5"/>
  <c r="F34" i="5"/>
  <c r="G34" i="5" s="1"/>
  <c r="G59" i="5" l="1"/>
  <c r="G40" i="5"/>
  <c r="E16" i="7"/>
  <c r="E12" i="7"/>
  <c r="E61" i="7" l="1"/>
  <c r="C61" i="7"/>
  <c r="D60" i="7"/>
  <c r="D59" i="7"/>
  <c r="D58" i="7"/>
  <c r="D57" i="7"/>
  <c r="D56" i="7"/>
  <c r="E54" i="7"/>
  <c r="C54" i="7"/>
  <c r="D53" i="7"/>
  <c r="E51" i="7"/>
  <c r="D51" i="7" s="1"/>
  <c r="F51" i="7" s="1"/>
  <c r="C51" i="7"/>
  <c r="D50" i="7"/>
  <c r="E48" i="7"/>
  <c r="C48" i="7"/>
  <c r="D47" i="7"/>
  <c r="E45" i="7"/>
  <c r="C45" i="7"/>
  <c r="D44" i="7"/>
  <c r="D43" i="7"/>
  <c r="D42" i="7"/>
  <c r="E40" i="7"/>
  <c r="C40" i="7"/>
  <c r="D39" i="7"/>
  <c r="E37" i="7"/>
  <c r="D36" i="7"/>
  <c r="D35" i="7"/>
  <c r="F34" i="7"/>
  <c r="G34" i="7" s="1"/>
  <c r="D34" i="7"/>
  <c r="D33" i="7"/>
  <c r="E31" i="7"/>
  <c r="C31" i="7"/>
  <c r="D30" i="7"/>
  <c r="D29" i="7"/>
  <c r="E27" i="7"/>
  <c r="C27" i="7"/>
  <c r="D26" i="7"/>
  <c r="E24" i="7"/>
  <c r="C24" i="7"/>
  <c r="D23" i="7"/>
  <c r="D22" i="7"/>
  <c r="D21" i="7"/>
  <c r="D20" i="7"/>
  <c r="D19" i="7"/>
  <c r="D18" i="7"/>
  <c r="C16" i="7"/>
  <c r="D15" i="7"/>
  <c r="D14" i="7"/>
  <c r="C12" i="7"/>
  <c r="D11" i="7"/>
  <c r="D10" i="7"/>
  <c r="D9" i="7"/>
  <c r="D8" i="7"/>
  <c r="E6" i="7"/>
  <c r="C6" i="7"/>
  <c r="C62" i="7" s="1"/>
  <c r="D5" i="7"/>
  <c r="F9" i="7" l="1"/>
  <c r="G9" i="7" s="1"/>
  <c r="F5" i="7"/>
  <c r="G5" i="7" s="1"/>
  <c r="F8" i="7"/>
  <c r="G8" i="7" s="1"/>
  <c r="F11" i="7"/>
  <c r="G11" i="7" s="1"/>
  <c r="D16" i="7"/>
  <c r="F16" i="7" s="1"/>
  <c r="G16" i="7" s="1"/>
  <c r="F20" i="7"/>
  <c r="G20" i="7" s="1"/>
  <c r="F23" i="7"/>
  <c r="G23" i="7" s="1"/>
  <c r="D12" i="7"/>
  <c r="F12" i="7" s="1"/>
  <c r="G12" i="7" s="1"/>
  <c r="F21" i="7"/>
  <c r="G21" i="7" s="1"/>
  <c r="D31" i="7"/>
  <c r="F31" i="7" s="1"/>
  <c r="G31" i="7" s="1"/>
  <c r="F35" i="7"/>
  <c r="G35" i="7" s="1"/>
  <c r="F44" i="7"/>
  <c r="G44" i="7" s="1"/>
  <c r="F56" i="7"/>
  <c r="G56" i="7" s="1"/>
  <c r="F59" i="7"/>
  <c r="G59" i="7" s="1"/>
  <c r="F18" i="7"/>
  <c r="G18" i="7" s="1"/>
  <c r="F29" i="7"/>
  <c r="G29" i="7" s="1"/>
  <c r="F33" i="7"/>
  <c r="G33" i="7" s="1"/>
  <c r="F36" i="7"/>
  <c r="G36" i="7" s="1"/>
  <c r="D40" i="7"/>
  <c r="D48" i="7"/>
  <c r="F48" i="7" s="1"/>
  <c r="G48" i="7" s="1"/>
  <c r="F53" i="7"/>
  <c r="G53" i="7" s="1"/>
  <c r="F60" i="7"/>
  <c r="G60" i="7" s="1"/>
  <c r="F10" i="7"/>
  <c r="G10" i="7" s="1"/>
  <c r="F15" i="7"/>
  <c r="G15" i="7" s="1"/>
  <c r="F19" i="7"/>
  <c r="G19" i="7" s="1"/>
  <c r="F22" i="7"/>
  <c r="G22" i="7" s="1"/>
  <c r="F26" i="7"/>
  <c r="G26" i="7" s="1"/>
  <c r="F30" i="7"/>
  <c r="G30" i="7" s="1"/>
  <c r="F42" i="7"/>
  <c r="G42" i="7" s="1"/>
  <c r="D45" i="7"/>
  <c r="F50" i="7"/>
  <c r="G50" i="7" s="1"/>
  <c r="F57" i="7"/>
  <c r="G57" i="7" s="1"/>
  <c r="F43" i="7"/>
  <c r="G43" i="7" s="1"/>
  <c r="D54" i="7"/>
  <c r="F54" i="7" s="1"/>
  <c r="G54" i="7" s="1"/>
  <c r="F58" i="7"/>
  <c r="G58" i="7" s="1"/>
  <c r="D61" i="7"/>
  <c r="F61" i="7" s="1"/>
  <c r="G61" i="7" s="1"/>
  <c r="F14" i="7"/>
  <c r="G14" i="7" s="1"/>
  <c r="D6" i="7"/>
  <c r="F6" i="7" s="1"/>
  <c r="G6" i="7" s="1"/>
  <c r="D24" i="7"/>
  <c r="F24" i="7" s="1"/>
  <c r="G24" i="7" s="1"/>
  <c r="D27" i="7"/>
  <c r="F27" i="7" s="1"/>
  <c r="G27" i="7" s="1"/>
  <c r="D37" i="7"/>
  <c r="F40" i="7"/>
  <c r="G40" i="7" s="1"/>
  <c r="F39" i="7"/>
  <c r="G39" i="7" s="1"/>
  <c r="G51" i="7"/>
  <c r="F45" i="7"/>
  <c r="G45" i="7" s="1"/>
  <c r="F47" i="7"/>
  <c r="G47" i="7" s="1"/>
  <c r="E62" i="7"/>
  <c r="F37" i="7" l="1"/>
  <c r="G37" i="7" s="1"/>
  <c r="G62" i="7"/>
  <c r="F47" i="6"/>
  <c r="E46" i="6"/>
  <c r="C46" i="6"/>
  <c r="D45" i="6"/>
  <c r="E43" i="6"/>
  <c r="C43" i="6"/>
  <c r="D42" i="6"/>
  <c r="D41" i="6"/>
  <c r="D40" i="6"/>
  <c r="E38" i="6"/>
  <c r="C38" i="6"/>
  <c r="D37" i="6"/>
  <c r="D36" i="6"/>
  <c r="D35" i="6"/>
  <c r="E33" i="6"/>
  <c r="C33" i="6"/>
  <c r="D32" i="6"/>
  <c r="D31" i="6"/>
  <c r="E29" i="6"/>
  <c r="C29" i="6"/>
  <c r="D28" i="6"/>
  <c r="D27" i="6"/>
  <c r="D26" i="6"/>
  <c r="D25" i="6"/>
  <c r="D24" i="6"/>
  <c r="E22" i="6"/>
  <c r="C22" i="6"/>
  <c r="D21" i="6"/>
  <c r="D20" i="6"/>
  <c r="D19" i="6"/>
  <c r="E17" i="6"/>
  <c r="C17" i="6"/>
  <c r="D16" i="6"/>
  <c r="D15" i="6"/>
  <c r="D14" i="6"/>
  <c r="D13" i="6"/>
  <c r="D12" i="6"/>
  <c r="D11" i="6"/>
  <c r="D10" i="6"/>
  <c r="D9" i="6"/>
  <c r="D8" i="6"/>
  <c r="D7" i="6"/>
  <c r="D6" i="6"/>
  <c r="D5" i="6"/>
  <c r="F12" i="6" l="1"/>
  <c r="G12" i="6" s="1"/>
  <c r="F24" i="6"/>
  <c r="G24" i="6" s="1"/>
  <c r="F28" i="6"/>
  <c r="G28" i="6" s="1"/>
  <c r="F32" i="6"/>
  <c r="G32" i="6" s="1"/>
  <c r="F36" i="6"/>
  <c r="G36" i="6" s="1"/>
  <c r="F40" i="6"/>
  <c r="G40" i="6" s="1"/>
  <c r="F25" i="6"/>
  <c r="G25" i="6" s="1"/>
  <c r="F37" i="6"/>
  <c r="G37" i="6" s="1"/>
  <c r="F41" i="6"/>
  <c r="G41" i="6" s="1"/>
  <c r="F45" i="6"/>
  <c r="G45" i="6" s="1"/>
  <c r="F26" i="6"/>
  <c r="G26" i="6" s="1"/>
  <c r="F6" i="6"/>
  <c r="G6" i="6" s="1"/>
  <c r="F42" i="6"/>
  <c r="G42" i="6" s="1"/>
  <c r="D22" i="6"/>
  <c r="F22" i="6" s="1"/>
  <c r="F27" i="6"/>
  <c r="G27" i="6" s="1"/>
  <c r="F31" i="6"/>
  <c r="G31" i="6" s="1"/>
  <c r="F35" i="6"/>
  <c r="G35" i="6" s="1"/>
  <c r="E47" i="6"/>
  <c r="F13" i="6"/>
  <c r="G13" i="6" s="1"/>
  <c r="F21" i="6"/>
  <c r="G21" i="6" s="1"/>
  <c r="G19" i="6"/>
  <c r="F19" i="6"/>
  <c r="F9" i="6"/>
  <c r="G9" i="6" s="1"/>
  <c r="F16" i="6"/>
  <c r="G16" i="6" s="1"/>
  <c r="F20" i="6"/>
  <c r="G20" i="6" s="1"/>
  <c r="D38" i="6"/>
  <c r="F38" i="6" s="1"/>
  <c r="F7" i="6"/>
  <c r="G7" i="6" s="1"/>
  <c r="F11" i="6"/>
  <c r="G11" i="6" s="1"/>
  <c r="G14" i="6"/>
  <c r="F14" i="6"/>
  <c r="D17" i="6"/>
  <c r="F17" i="6" s="1"/>
  <c r="D33" i="6"/>
  <c r="F33" i="6" s="1"/>
  <c r="G10" i="6"/>
  <c r="F10" i="6"/>
  <c r="F5" i="6"/>
  <c r="G5" i="6" s="1"/>
  <c r="F8" i="6"/>
  <c r="G8" i="6" s="1"/>
  <c r="F15" i="6"/>
  <c r="G15" i="6" s="1"/>
  <c r="C47" i="6"/>
  <c r="D29" i="6"/>
  <c r="F29" i="6" s="1"/>
  <c r="D43" i="6"/>
  <c r="F43" i="6" s="1"/>
  <c r="G29" i="6"/>
  <c r="G38" i="6"/>
  <c r="G43" i="6"/>
  <c r="D46" i="6"/>
  <c r="F46" i="6" s="1"/>
  <c r="G46" i="6" s="1"/>
  <c r="G33" i="6" l="1"/>
  <c r="G22" i="6"/>
  <c r="G17" i="6"/>
  <c r="G47" i="6"/>
  <c r="E76" i="5" l="1"/>
  <c r="D75" i="5"/>
  <c r="C76" i="5"/>
  <c r="E16" i="5"/>
  <c r="D9" i="5"/>
  <c r="D10" i="5"/>
  <c r="D11" i="5"/>
  <c r="D12" i="5"/>
  <c r="D13" i="5"/>
  <c r="D14" i="5"/>
  <c r="D15" i="5"/>
  <c r="D8" i="5"/>
  <c r="C16" i="5"/>
  <c r="F15" i="5" l="1"/>
  <c r="G15" i="5" s="1"/>
  <c r="F11" i="5"/>
  <c r="G11" i="5" s="1"/>
  <c r="F8" i="5"/>
  <c r="G8" i="5" s="1"/>
  <c r="F75" i="5"/>
  <c r="G75" i="5" s="1"/>
  <c r="F14" i="5"/>
  <c r="G14" i="5" s="1"/>
  <c r="F10" i="5"/>
  <c r="G10" i="5" s="1"/>
  <c r="F13" i="5"/>
  <c r="G13" i="5" s="1"/>
  <c r="F9" i="5"/>
  <c r="G9" i="5" s="1"/>
  <c r="F12" i="5"/>
  <c r="G12" i="5" s="1"/>
  <c r="D16" i="5"/>
  <c r="F16" i="5" s="1"/>
  <c r="D84" i="5"/>
  <c r="D78" i="5"/>
  <c r="D73" i="5"/>
  <c r="D74" i="5"/>
  <c r="D72" i="5"/>
  <c r="D67" i="5"/>
  <c r="D69" i="5"/>
  <c r="D66" i="5"/>
  <c r="D62" i="5"/>
  <c r="D63" i="5"/>
  <c r="D61" i="5"/>
  <c r="D49" i="5"/>
  <c r="D51" i="5"/>
  <c r="D52" i="5"/>
  <c r="D48" i="5"/>
  <c r="D42" i="5"/>
  <c r="G16" i="5" l="1"/>
  <c r="F63" i="5"/>
  <c r="F67" i="5"/>
  <c r="F51" i="5"/>
  <c r="F62" i="5"/>
  <c r="G62" i="5" s="1"/>
  <c r="F72" i="5"/>
  <c r="F66" i="5"/>
  <c r="F84" i="5"/>
  <c r="F42" i="5"/>
  <c r="G42" i="5" s="1"/>
  <c r="G43" i="5" s="1"/>
  <c r="F49" i="5"/>
  <c r="G49" i="5" s="1"/>
  <c r="F74" i="5"/>
  <c r="G74" i="5" s="1"/>
  <c r="F48" i="5"/>
  <c r="G48" i="5" s="1"/>
  <c r="F61" i="5"/>
  <c r="G61" i="5" s="1"/>
  <c r="F69" i="5"/>
  <c r="G69" i="5" s="1"/>
  <c r="F73" i="5"/>
  <c r="G73" i="5" s="1"/>
  <c r="F52" i="5"/>
  <c r="G52" i="5" s="1"/>
  <c r="F78" i="5"/>
  <c r="G78" i="5" s="1"/>
  <c r="G79" i="5" s="1"/>
  <c r="G51" i="5"/>
  <c r="G63" i="5"/>
  <c r="G66" i="5"/>
  <c r="G67" i="5"/>
  <c r="G72" i="5"/>
  <c r="G84" i="5"/>
  <c r="G85" i="5" s="1"/>
  <c r="G76" i="5" l="1"/>
  <c r="G64" i="5"/>
  <c r="E85" i="5"/>
  <c r="C85" i="5"/>
  <c r="D85" i="5" l="1"/>
  <c r="F85" i="5" s="1"/>
  <c r="C82" i="5"/>
  <c r="C79" i="5"/>
  <c r="C70" i="5" l="1"/>
  <c r="C64" i="5"/>
  <c r="C53" i="5"/>
  <c r="C43" i="5"/>
  <c r="C86" i="5" s="1"/>
  <c r="D43" i="5" l="1"/>
  <c r="F43" i="5" s="1"/>
  <c r="D76" i="5"/>
  <c r="F76" i="5" l="1"/>
  <c r="E64" i="5"/>
  <c r="D64" i="5" s="1"/>
  <c r="E50" i="5"/>
  <c r="E68" i="5"/>
  <c r="E81" i="5"/>
  <c r="F64" i="5" l="1"/>
  <c r="D50" i="5"/>
  <c r="D81" i="5"/>
  <c r="D68" i="5"/>
  <c r="E82" i="5"/>
  <c r="D82" i="5" s="1"/>
  <c r="E53" i="5"/>
  <c r="E79" i="5"/>
  <c r="D79" i="5" s="1"/>
  <c r="E70" i="5"/>
  <c r="D70" i="5" s="1"/>
  <c r="D53" i="5" l="1"/>
  <c r="E86" i="5"/>
  <c r="F50" i="5"/>
  <c r="G50" i="5" s="1"/>
  <c r="F79" i="5"/>
  <c r="F68" i="5"/>
  <c r="G68" i="5" s="1"/>
  <c r="G70" i="5" s="1"/>
  <c r="F53" i="5"/>
  <c r="F70" i="5"/>
  <c r="F81" i="5"/>
  <c r="G81" i="5" s="1"/>
  <c r="G82" i="5" s="1"/>
  <c r="F82" i="5"/>
  <c r="G53" i="5" l="1"/>
  <c r="G86" i="5" l="1"/>
</calcChain>
</file>

<file path=xl/sharedStrings.xml><?xml version="1.0" encoding="utf-8"?>
<sst xmlns="http://schemas.openxmlformats.org/spreadsheetml/2006/main" count="255" uniqueCount="134">
  <si>
    <t>№ п/п</t>
  </si>
  <si>
    <t>1</t>
  </si>
  <si>
    <t>3</t>
  </si>
  <si>
    <t>5</t>
  </si>
  <si>
    <t>2</t>
  </si>
  <si>
    <t>4</t>
  </si>
  <si>
    <t>6</t>
  </si>
  <si>
    <t>Окунев Нос</t>
  </si>
  <si>
    <t>Ср.Бугаево</t>
  </si>
  <si>
    <t>МО МР "Корткеросский"</t>
  </si>
  <si>
    <t>МО МР "Сосногорск"</t>
  </si>
  <si>
    <t>МО МР "Сыктывдинский"</t>
  </si>
  <si>
    <t>МО МР "Удорский"</t>
  </si>
  <si>
    <t>МО МР "Усть-Куломский"</t>
  </si>
  <si>
    <t>МО МР "Прилузский"</t>
  </si>
  <si>
    <t>МО МР "Усть-Вымский"</t>
  </si>
  <si>
    <t>МО ГО "Сыктывкар"</t>
  </si>
  <si>
    <t>МО МР  "Койгородский"</t>
  </si>
  <si>
    <t>МО МР "Троицко-Печорский"</t>
  </si>
  <si>
    <t>Наименование населённого пункта</t>
  </si>
  <si>
    <t>Итого</t>
  </si>
  <si>
    <t>ВСЕГО:</t>
  </si>
  <si>
    <t>Керес</t>
  </si>
  <si>
    <t>Усть-Лэкчим</t>
  </si>
  <si>
    <t>Пезмег</t>
  </si>
  <si>
    <t>Корткерос</t>
  </si>
  <si>
    <t>Позтыкерес</t>
  </si>
  <si>
    <t>Большелуг</t>
  </si>
  <si>
    <t>Палевицы</t>
  </si>
  <si>
    <t>Шошка</t>
  </si>
  <si>
    <t>Зеленец</t>
  </si>
  <si>
    <t>Пажга</t>
  </si>
  <si>
    <t>Часово</t>
  </si>
  <si>
    <t>Большая Пысса</t>
  </si>
  <si>
    <t>Буткан</t>
  </si>
  <si>
    <t>Дон</t>
  </si>
  <si>
    <t>Деревянск</t>
  </si>
  <si>
    <t>Керчомъя</t>
  </si>
  <si>
    <t>Югыдъяг</t>
  </si>
  <si>
    <t>Усть-Цильма</t>
  </si>
  <si>
    <t>Вуктыл</t>
  </si>
  <si>
    <t>Занулье</t>
  </si>
  <si>
    <t>Ношуль</t>
  </si>
  <si>
    <t>Летка</t>
  </si>
  <si>
    <t>Гурьевка</t>
  </si>
  <si>
    <t>Вухтым</t>
  </si>
  <si>
    <t>Лойма</t>
  </si>
  <si>
    <t>Жешарт</t>
  </si>
  <si>
    <t>Кажым</t>
  </si>
  <si>
    <t>Кузьёль</t>
  </si>
  <si>
    <t>Нижняя Омра</t>
  </si>
  <si>
    <t>Троицко - Печорск</t>
  </si>
  <si>
    <t>Комсомольск-на-Печоре</t>
  </si>
  <si>
    <t>Усть-Илыч</t>
  </si>
  <si>
    <t>Сосногорск</t>
  </si>
  <si>
    <t>Чернутьево</t>
  </si>
  <si>
    <t>Усинск</t>
  </si>
  <si>
    <t>Сыктывкар</t>
  </si>
  <si>
    <t>Ухта</t>
  </si>
  <si>
    <t>Зачение коэффициента Kij  исходя из того, что размер иных межбюджетных трансфертов, предоставляемых бюджету  муниципального образования на обустройство и (или) ремонт пожарного водоема, не может превышать 600,0 тыс. рублей</t>
  </si>
  <si>
    <t xml:space="preserve">Кол-во пожарных водоеомов требующих ремонта и обустройства, единиц
</t>
  </si>
  <si>
    <t>Стоимость обустройства 1 пожарного водоема, рублей</t>
  </si>
  <si>
    <t>7=5*6</t>
  </si>
  <si>
    <t>Размер иного межбюджетного трансферта, предоставляемого бюджету муниципального образования в 2025 году
Vi</t>
  </si>
  <si>
    <t>Приозерный</t>
  </si>
  <si>
    <t>7</t>
  </si>
  <si>
    <t>МО МР "Усть-Цилемский"</t>
  </si>
  <si>
    <t>МО МР "Ижемский"</t>
  </si>
  <si>
    <t>Ижма</t>
  </si>
  <si>
    <t>Кипиево</t>
  </si>
  <si>
    <t>Брыкаланск</t>
  </si>
  <si>
    <t>Кельчиюр</t>
  </si>
  <si>
    <t>Няшабож</t>
  </si>
  <si>
    <t>Сизябск</t>
  </si>
  <si>
    <t>Том</t>
  </si>
  <si>
    <t>Щельяюр</t>
  </si>
  <si>
    <t>Замежная</t>
  </si>
  <si>
    <t xml:space="preserve">Размер иного межбюджетного трансферта, предоставляемого бюджету муниципального образования в 2026 году
Vi
</t>
  </si>
  <si>
    <t xml:space="preserve">Приозерный </t>
  </si>
  <si>
    <t xml:space="preserve">Нившера </t>
  </si>
  <si>
    <t xml:space="preserve">Намск </t>
  </si>
  <si>
    <t xml:space="preserve">Богородск </t>
  </si>
  <si>
    <t xml:space="preserve">Позтыкерес </t>
  </si>
  <si>
    <t xml:space="preserve">Сторожевск </t>
  </si>
  <si>
    <t xml:space="preserve">Додзь </t>
  </si>
  <si>
    <t xml:space="preserve">Керес </t>
  </si>
  <si>
    <t xml:space="preserve">Пезмег </t>
  </si>
  <si>
    <t xml:space="preserve">Нёбдино </t>
  </si>
  <si>
    <t>Итого:</t>
  </si>
  <si>
    <t>МО МР "Печора"</t>
  </si>
  <si>
    <t>Печора</t>
  </si>
  <si>
    <t>Каджером</t>
  </si>
  <si>
    <t>Озёрный</t>
  </si>
  <si>
    <t>Мутница</t>
  </si>
  <si>
    <t>Черемуховка</t>
  </si>
  <si>
    <t>МО МР "Сысольский"</t>
  </si>
  <si>
    <t>Куниб</t>
  </si>
  <si>
    <t>Чухлэм</t>
  </si>
  <si>
    <t>Кослан</t>
  </si>
  <si>
    <t>Ёдва</t>
  </si>
  <si>
    <t>Вожский</t>
  </si>
  <si>
    <t>Усть-Вымь</t>
  </si>
  <si>
    <t>Межег</t>
  </si>
  <si>
    <t>Илья-Шор</t>
  </si>
  <si>
    <t>Мыёлдино</t>
  </si>
  <si>
    <t>ВСЕГО</t>
  </si>
  <si>
    <t>Объячево</t>
  </si>
  <si>
    <t xml:space="preserve">Размер иного межбюджетного трансферта, предоставляемого бюджету муниципального образования в 2027 году
Vi
</t>
  </si>
  <si>
    <t>МО МР "Койгородский"</t>
  </si>
  <si>
    <t>Койдин</t>
  </si>
  <si>
    <t>Койгородок</t>
  </si>
  <si>
    <t>Подзь</t>
  </si>
  <si>
    <t>Прокопьевка</t>
  </si>
  <si>
    <t>Ыб</t>
  </si>
  <si>
    <t>Межадор</t>
  </si>
  <si>
    <t>Куратово</t>
  </si>
  <si>
    <t>Митрофан-Дикост</t>
  </si>
  <si>
    <t>Междуреченск</t>
  </si>
  <si>
    <t>Важгорт</t>
  </si>
  <si>
    <t>Чупрово</t>
  </si>
  <si>
    <t>Студенец</t>
  </si>
  <si>
    <t>Вольдино</t>
  </si>
  <si>
    <t>Усть-Кулом</t>
  </si>
  <si>
    <t>Руч</t>
  </si>
  <si>
    <t>МО МО "Ухта"</t>
  </si>
  <si>
    <t>МО МО "Вуктыл"</t>
  </si>
  <si>
    <t>МО МО "Усинск"</t>
  </si>
  <si>
    <t>МО МО "Княжпогостский"</t>
  </si>
  <si>
    <t>Княжпогостский</t>
  </si>
  <si>
    <t>Необходимая потребность в бюджетных ассигнованиях для обустройства и (или) ремонта пожарного водоема муниципального образования, рублей  Viпотр.j</t>
  </si>
  <si>
    <t>Необходимая потребность в бюджетных ассигнованиях для обустройства и (или) ремонта пожарного водоема муниципального образования, рублей Viпотр.j</t>
  </si>
  <si>
    <t>Расчет распределения иных межбюджетных трансфертов, имеющих целевое назначение, в целях 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водоемов) на 2025 год</t>
  </si>
  <si>
    <t>Расчет распределения иных межбюджетных трансфертов, имеющих целевое назначение, в целях 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 на 2026 год</t>
  </si>
  <si>
    <t>Расчет распределения иных межбюджетных трансфертов, имеющих целевое назначение, в целях 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</si>
</sst>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164" fontId="2" fillId="2" borderId="1" xfId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0" xfId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/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/>
    <xf numFmtId="164" fontId="2" fillId="2" borderId="0" xfId="0" applyNumberFormat="1" applyFont="1" applyFill="1"/>
    <xf numFmtId="0" fontId="2" fillId="2" borderId="1" xfId="0" applyFont="1" applyFill="1" applyBorder="1" applyAlignment="1">
      <alignment wrapText="1"/>
    </xf>
    <xf numFmtId="3" fontId="2" fillId="2" borderId="1" xfId="1" applyNumberFormat="1" applyFont="1" applyFill="1" applyBorder="1" applyAlignment="1">
      <alignment horizontal="center" vertical="center" wrapText="1"/>
    </xf>
    <xf numFmtId="164" fontId="2" fillId="2" borderId="1" xfId="1" applyFont="1" applyFill="1" applyBorder="1"/>
    <xf numFmtId="0" fontId="2" fillId="2" borderId="1" xfId="0" applyFont="1" applyFill="1" applyBorder="1" applyAlignment="1">
      <alignment horizontal="left" vertical="top" wrapText="1"/>
    </xf>
    <xf numFmtId="164" fontId="2" fillId="2" borderId="0" xfId="1" applyFont="1" applyFill="1"/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164" fontId="5" fillId="2" borderId="1" xfId="1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center" wrapText="1"/>
    </xf>
    <xf numFmtId="165" fontId="5" fillId="0" borderId="1" xfId="1" applyNumberFormat="1" applyFont="1" applyFill="1" applyBorder="1" applyAlignment="1">
      <alignment horizontal="center" wrapText="1"/>
    </xf>
    <xf numFmtId="43" fontId="5" fillId="2" borderId="1" xfId="1" applyNumberFormat="1" applyFont="1" applyFill="1" applyBorder="1" applyAlignment="1">
      <alignment horizontal="center" wrapText="1"/>
    </xf>
    <xf numFmtId="164" fontId="7" fillId="0" borderId="1" xfId="1" applyFont="1" applyFill="1" applyBorder="1" applyAlignment="1" applyProtection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6" fillId="2" borderId="1" xfId="0" applyFont="1" applyFill="1" applyBorder="1"/>
    <xf numFmtId="164" fontId="2" fillId="2" borderId="1" xfId="1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 vertical="top" wrapText="1"/>
    </xf>
    <xf numFmtId="0" fontId="2" fillId="2" borderId="1" xfId="1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left" vertical="top" wrapText="1"/>
    </xf>
    <xf numFmtId="43" fontId="5" fillId="2" borderId="1" xfId="1" applyNumberFormat="1" applyFont="1" applyFill="1" applyBorder="1" applyAlignment="1">
      <alignment horizontal="center" vertical="center" wrapText="1"/>
    </xf>
    <xf numFmtId="164" fontId="5" fillId="2" borderId="1" xfId="1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wrapText="1"/>
    </xf>
    <xf numFmtId="0" fontId="0" fillId="2" borderId="0" xfId="0" applyFont="1" applyFill="1"/>
    <xf numFmtId="0" fontId="5" fillId="2" borderId="1" xfId="0" applyFont="1" applyFill="1" applyBorder="1" applyAlignment="1">
      <alignment horizontal="right"/>
    </xf>
    <xf numFmtId="164" fontId="5" fillId="2" borderId="1" xfId="1" applyFont="1" applyFill="1" applyBorder="1" applyAlignment="1">
      <alignment horizontal="center" vertical="center" wrapText="1"/>
    </xf>
    <xf numFmtId="164" fontId="5" fillId="2" borderId="1" xfId="1" applyFont="1" applyFill="1" applyBorder="1" applyAlignment="1">
      <alignment horizontal="center" wrapText="1"/>
    </xf>
    <xf numFmtId="43" fontId="5" fillId="2" borderId="1" xfId="1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/>
    <xf numFmtId="164" fontId="0" fillId="0" borderId="0" xfId="0" applyNumberFormat="1"/>
    <xf numFmtId="164" fontId="0" fillId="2" borderId="0" xfId="0" applyNumberFormat="1" applyFont="1" applyFill="1"/>
    <xf numFmtId="3" fontId="2" fillId="2" borderId="0" xfId="0" applyNumberFormat="1" applyFont="1" applyFill="1"/>
    <xf numFmtId="0" fontId="5" fillId="0" borderId="1" xfId="0" applyNumberFormat="1" applyFont="1" applyFill="1" applyBorder="1" applyAlignment="1">
      <alignment horizontal="center" vertical="center" wrapText="1"/>
    </xf>
    <xf numFmtId="164" fontId="0" fillId="0" borderId="0" xfId="1" applyFont="1"/>
    <xf numFmtId="0" fontId="2" fillId="2" borderId="0" xfId="0" applyFont="1" applyFill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9"/>
  <sheetViews>
    <sheetView view="pageBreakPreview" zoomScaleNormal="100" zoomScaleSheetLayoutView="100" workbookViewId="0">
      <selection sqref="A1:XFD1"/>
    </sheetView>
  </sheetViews>
  <sheetFormatPr defaultRowHeight="15.75" x14ac:dyDescent="0.25"/>
  <cols>
    <col min="1" max="1" width="9.140625" style="5"/>
    <col min="2" max="2" width="21.140625" style="5" customWidth="1"/>
    <col min="3" max="3" width="17.7109375" style="5" customWidth="1"/>
    <col min="4" max="4" width="16.5703125" style="5" customWidth="1"/>
    <col min="5" max="5" width="23.42578125" style="5" customWidth="1"/>
    <col min="6" max="6" width="30.28515625" style="5" customWidth="1"/>
    <col min="7" max="7" width="33.28515625" style="5" customWidth="1"/>
    <col min="8" max="8" width="19.42578125" style="5" customWidth="1"/>
    <col min="9" max="9" width="15.85546875" style="5" customWidth="1"/>
    <col min="10" max="16384" width="9.140625" style="5"/>
  </cols>
  <sheetData>
    <row r="1" spans="1:9" s="59" customFormat="1" ht="58.5" customHeight="1" x14ac:dyDescent="0.25">
      <c r="A1" s="71" t="s">
        <v>131</v>
      </c>
      <c r="B1" s="72"/>
      <c r="C1" s="72"/>
      <c r="D1" s="72"/>
      <c r="E1" s="72"/>
      <c r="F1" s="72"/>
      <c r="G1" s="73"/>
    </row>
    <row r="2" spans="1:9" ht="175.5" customHeight="1" x14ac:dyDescent="0.25">
      <c r="A2" s="22" t="s">
        <v>0</v>
      </c>
      <c r="B2" s="22" t="s">
        <v>19</v>
      </c>
      <c r="C2" s="22" t="s">
        <v>60</v>
      </c>
      <c r="D2" s="22" t="s">
        <v>61</v>
      </c>
      <c r="E2" s="22" t="s">
        <v>130</v>
      </c>
      <c r="F2" s="22" t="s">
        <v>59</v>
      </c>
      <c r="G2" s="22" t="s">
        <v>63</v>
      </c>
    </row>
    <row r="3" spans="1:9" x14ac:dyDescent="0.25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8" t="s">
        <v>62</v>
      </c>
      <c r="H3" s="4"/>
      <c r="I3" s="4"/>
    </row>
    <row r="4" spans="1:9" x14ac:dyDescent="0.25">
      <c r="A4" s="65" t="s">
        <v>125</v>
      </c>
      <c r="B4" s="66"/>
      <c r="C4" s="66"/>
      <c r="D4" s="66"/>
      <c r="E4" s="66"/>
      <c r="F4" s="66"/>
      <c r="G4" s="67"/>
      <c r="H4" s="4"/>
      <c r="I4" s="4"/>
    </row>
    <row r="5" spans="1:9" x14ac:dyDescent="0.25">
      <c r="A5" s="60" t="s">
        <v>1</v>
      </c>
      <c r="B5" s="1" t="s">
        <v>40</v>
      </c>
      <c r="C5" s="19">
        <v>2</v>
      </c>
      <c r="D5" s="11">
        <f>E5/C5</f>
        <v>280048.59999999998</v>
      </c>
      <c r="E5" s="2">
        <v>560097.19999999995</v>
      </c>
      <c r="F5" s="9">
        <f>IF(D5&lt;=600000,1,IF(D5&gt;600000,600000/D5,1))</f>
        <v>1</v>
      </c>
      <c r="G5" s="12">
        <f>E5*F5</f>
        <v>560097.19999999995</v>
      </c>
      <c r="H5" s="4"/>
      <c r="I5" s="4"/>
    </row>
    <row r="6" spans="1:9" x14ac:dyDescent="0.25">
      <c r="A6" s="64" t="s">
        <v>20</v>
      </c>
      <c r="B6" s="64"/>
      <c r="C6" s="3">
        <f>C5</f>
        <v>2</v>
      </c>
      <c r="D6" s="11">
        <f>E6/C6</f>
        <v>280048.59999999998</v>
      </c>
      <c r="E6" s="2">
        <f>E5</f>
        <v>560097.19999999995</v>
      </c>
      <c r="F6" s="9">
        <f>IF(D6&lt;=600000,1,IF(D6&gt;600000,600000/D6,1))</f>
        <v>1</v>
      </c>
      <c r="G6" s="12">
        <f>G5</f>
        <v>560097.19999999995</v>
      </c>
      <c r="H6" s="4"/>
      <c r="I6" s="4"/>
    </row>
    <row r="7" spans="1:9" x14ac:dyDescent="0.25">
      <c r="A7" s="74" t="s">
        <v>67</v>
      </c>
      <c r="B7" s="75"/>
      <c r="C7" s="75"/>
      <c r="D7" s="75"/>
      <c r="E7" s="75"/>
      <c r="F7" s="75"/>
      <c r="G7" s="76"/>
      <c r="H7" s="4"/>
      <c r="I7" s="4"/>
    </row>
    <row r="8" spans="1:9" x14ac:dyDescent="0.25">
      <c r="A8" s="19">
        <v>1</v>
      </c>
      <c r="B8" s="1" t="s">
        <v>68</v>
      </c>
      <c r="C8" s="19">
        <v>1</v>
      </c>
      <c r="D8" s="2">
        <f>E8/C8</f>
        <v>600000</v>
      </c>
      <c r="E8" s="2">
        <v>600000</v>
      </c>
      <c r="F8" s="21">
        <f>IF(D8&lt;=600000,1,IF(D8&gt;600000,600000/D8,1))</f>
        <v>1</v>
      </c>
      <c r="G8" s="32">
        <f>E8*F8</f>
        <v>600000</v>
      </c>
      <c r="H8" s="4"/>
      <c r="I8" s="4"/>
    </row>
    <row r="9" spans="1:9" x14ac:dyDescent="0.25">
      <c r="A9" s="19">
        <v>2</v>
      </c>
      <c r="B9" s="1" t="s">
        <v>69</v>
      </c>
      <c r="C9" s="19">
        <v>5</v>
      </c>
      <c r="D9" s="2">
        <f t="shared" ref="D9:D15" si="0">E9/C9</f>
        <v>600000</v>
      </c>
      <c r="E9" s="2">
        <v>3000000</v>
      </c>
      <c r="F9" s="21">
        <f t="shared" ref="F9:F16" si="1">IF(D9&lt;=600000,1,IF(D9&gt;600000,600000/D9,1))</f>
        <v>1</v>
      </c>
      <c r="G9" s="32">
        <f t="shared" ref="G9:G15" si="2">E9*F9</f>
        <v>3000000</v>
      </c>
      <c r="H9" s="4"/>
      <c r="I9" s="4"/>
    </row>
    <row r="10" spans="1:9" x14ac:dyDescent="0.25">
      <c r="A10" s="19">
        <v>3</v>
      </c>
      <c r="B10" s="1" t="s">
        <v>70</v>
      </c>
      <c r="C10" s="19">
        <v>1</v>
      </c>
      <c r="D10" s="2">
        <f t="shared" si="0"/>
        <v>600000</v>
      </c>
      <c r="E10" s="2">
        <v>600000</v>
      </c>
      <c r="F10" s="21">
        <f t="shared" si="1"/>
        <v>1</v>
      </c>
      <c r="G10" s="32">
        <f t="shared" si="2"/>
        <v>600000</v>
      </c>
      <c r="H10" s="4"/>
      <c r="I10" s="4"/>
    </row>
    <row r="11" spans="1:9" x14ac:dyDescent="0.25">
      <c r="A11" s="19">
        <v>4</v>
      </c>
      <c r="B11" s="1" t="s">
        <v>71</v>
      </c>
      <c r="C11" s="19">
        <v>5</v>
      </c>
      <c r="D11" s="2">
        <f t="shared" si="0"/>
        <v>600000</v>
      </c>
      <c r="E11" s="2">
        <v>3000000</v>
      </c>
      <c r="F11" s="21">
        <f t="shared" si="1"/>
        <v>1</v>
      </c>
      <c r="G11" s="32">
        <f t="shared" si="2"/>
        <v>3000000</v>
      </c>
      <c r="H11" s="4"/>
      <c r="I11" s="4"/>
    </row>
    <row r="12" spans="1:9" x14ac:dyDescent="0.25">
      <c r="A12" s="19">
        <v>5</v>
      </c>
      <c r="B12" s="1" t="s">
        <v>72</v>
      </c>
      <c r="C12" s="19">
        <v>6</v>
      </c>
      <c r="D12" s="2">
        <f t="shared" si="0"/>
        <v>400000</v>
      </c>
      <c r="E12" s="2">
        <v>2400000</v>
      </c>
      <c r="F12" s="21">
        <f t="shared" si="1"/>
        <v>1</v>
      </c>
      <c r="G12" s="32">
        <f t="shared" si="2"/>
        <v>2400000</v>
      </c>
      <c r="H12" s="4"/>
      <c r="I12" s="4"/>
    </row>
    <row r="13" spans="1:9" x14ac:dyDescent="0.25">
      <c r="A13" s="19">
        <v>6</v>
      </c>
      <c r="B13" s="1" t="s">
        <v>73</v>
      </c>
      <c r="C13" s="19">
        <v>3</v>
      </c>
      <c r="D13" s="2">
        <f t="shared" si="0"/>
        <v>600000</v>
      </c>
      <c r="E13" s="2">
        <v>1800000</v>
      </c>
      <c r="F13" s="21">
        <f t="shared" si="1"/>
        <v>1</v>
      </c>
      <c r="G13" s="32">
        <f t="shared" si="2"/>
        <v>1800000</v>
      </c>
      <c r="H13" s="4"/>
      <c r="I13" s="4"/>
    </row>
    <row r="14" spans="1:9" x14ac:dyDescent="0.25">
      <c r="A14" s="19">
        <v>7</v>
      </c>
      <c r="B14" s="1" t="s">
        <v>74</v>
      </c>
      <c r="C14" s="19">
        <v>1</v>
      </c>
      <c r="D14" s="2">
        <f t="shared" si="0"/>
        <v>600000</v>
      </c>
      <c r="E14" s="2">
        <v>600000</v>
      </c>
      <c r="F14" s="21">
        <f t="shared" si="1"/>
        <v>1</v>
      </c>
      <c r="G14" s="32">
        <f t="shared" si="2"/>
        <v>600000</v>
      </c>
      <c r="H14" s="4"/>
      <c r="I14" s="4"/>
    </row>
    <row r="15" spans="1:9" x14ac:dyDescent="0.25">
      <c r="A15" s="19">
        <v>8</v>
      </c>
      <c r="B15" s="1" t="s">
        <v>75</v>
      </c>
      <c r="C15" s="19">
        <v>3</v>
      </c>
      <c r="D15" s="2">
        <f t="shared" si="0"/>
        <v>500000</v>
      </c>
      <c r="E15" s="2">
        <v>1500000</v>
      </c>
      <c r="F15" s="21">
        <f t="shared" si="1"/>
        <v>1</v>
      </c>
      <c r="G15" s="32">
        <f t="shared" si="2"/>
        <v>1500000</v>
      </c>
      <c r="H15" s="4"/>
      <c r="I15" s="4"/>
    </row>
    <row r="16" spans="1:9" x14ac:dyDescent="0.25">
      <c r="A16" s="64" t="s">
        <v>20</v>
      </c>
      <c r="B16" s="64"/>
      <c r="C16" s="19">
        <f>SUM(C8:C15)</f>
        <v>25</v>
      </c>
      <c r="D16" s="2">
        <f>E16/C16</f>
        <v>540000</v>
      </c>
      <c r="E16" s="2">
        <f>SUM(E8:E15)</f>
        <v>13500000</v>
      </c>
      <c r="F16" s="21">
        <f t="shared" si="1"/>
        <v>1</v>
      </c>
      <c r="G16" s="16">
        <f>SUM(G8:G15)</f>
        <v>13500000</v>
      </c>
      <c r="H16" s="4"/>
      <c r="I16" s="4"/>
    </row>
    <row r="17" spans="1:9" x14ac:dyDescent="0.25">
      <c r="A17" s="65" t="s">
        <v>127</v>
      </c>
      <c r="B17" s="66"/>
      <c r="C17" s="66"/>
      <c r="D17" s="66"/>
      <c r="E17" s="66"/>
      <c r="F17" s="66"/>
      <c r="G17" s="67"/>
      <c r="H17" s="4"/>
      <c r="I17" s="4"/>
    </row>
    <row r="18" spans="1:9" x14ac:dyDescent="0.25">
      <c r="A18" s="60" t="s">
        <v>1</v>
      </c>
      <c r="B18" s="1" t="s">
        <v>128</v>
      </c>
      <c r="C18" s="19">
        <v>12</v>
      </c>
      <c r="D18" s="11">
        <f>E18/C18</f>
        <v>287709.30833333335</v>
      </c>
      <c r="E18" s="2">
        <v>3452511.7</v>
      </c>
      <c r="F18" s="9">
        <f>IF(D18&lt;=600000,1,IF(D18&gt;600000,600000/D18,1))</f>
        <v>1</v>
      </c>
      <c r="G18" s="12">
        <f>E18*F18</f>
        <v>3452511.7</v>
      </c>
      <c r="H18" s="4"/>
      <c r="I18" s="4"/>
    </row>
    <row r="19" spans="1:9" x14ac:dyDescent="0.25">
      <c r="A19" s="65" t="s">
        <v>20</v>
      </c>
      <c r="B19" s="67"/>
      <c r="C19" s="3">
        <f>SUM(C18:C18)</f>
        <v>12</v>
      </c>
      <c r="D19" s="11">
        <f t="shared" ref="D19" si="3">E19/C19</f>
        <v>287709.30833333335</v>
      </c>
      <c r="E19" s="2">
        <f>SUM(E18:E18)</f>
        <v>3452511.7</v>
      </c>
      <c r="F19" s="9">
        <f t="shared" ref="F19" si="4">IF(D19&lt;=600000,1,IF(D19&gt;600000,600000/D19,1))</f>
        <v>1</v>
      </c>
      <c r="G19" s="12">
        <f>SUM(G18:G18)</f>
        <v>3452511.7</v>
      </c>
      <c r="H19" s="4"/>
      <c r="I19" s="4"/>
    </row>
    <row r="20" spans="1:9" x14ac:dyDescent="0.25">
      <c r="A20" s="65" t="s">
        <v>17</v>
      </c>
      <c r="B20" s="66"/>
      <c r="C20" s="66"/>
      <c r="D20" s="66"/>
      <c r="E20" s="66"/>
      <c r="F20" s="66"/>
      <c r="G20" s="67"/>
      <c r="H20" s="4"/>
      <c r="I20" s="4"/>
    </row>
    <row r="21" spans="1:9" x14ac:dyDescent="0.25">
      <c r="A21" s="60" t="s">
        <v>1</v>
      </c>
      <c r="B21" s="6" t="s">
        <v>48</v>
      </c>
      <c r="C21" s="19">
        <v>1</v>
      </c>
      <c r="D21" s="11">
        <f>E21/C21</f>
        <v>79750</v>
      </c>
      <c r="E21" s="2">
        <v>79750</v>
      </c>
      <c r="F21" s="9">
        <f>IF(D21&lt;=600000,1,IF(D21&gt;600000,600000/D21,1))</f>
        <v>1</v>
      </c>
      <c r="G21" s="12">
        <f>E21*F21</f>
        <v>79750</v>
      </c>
      <c r="H21" s="4"/>
      <c r="I21" s="4"/>
    </row>
    <row r="22" spans="1:9" x14ac:dyDescent="0.25">
      <c r="A22" s="60" t="s">
        <v>4</v>
      </c>
      <c r="B22" s="1" t="s">
        <v>49</v>
      </c>
      <c r="C22" s="19">
        <v>3</v>
      </c>
      <c r="D22" s="11">
        <f t="shared" ref="D22:D23" si="5">E22/C22</f>
        <v>166666.66666666666</v>
      </c>
      <c r="E22" s="2">
        <v>500000</v>
      </c>
      <c r="F22" s="9">
        <f t="shared" ref="F22:F23" si="6">IF(D22&lt;=600000,1,IF(D22&gt;600000,600000/D22,1))</f>
        <v>1</v>
      </c>
      <c r="G22" s="12">
        <f>E22*F22</f>
        <v>500000</v>
      </c>
      <c r="H22" s="4"/>
      <c r="I22" s="4"/>
    </row>
    <row r="23" spans="1:9" x14ac:dyDescent="0.25">
      <c r="A23" s="64" t="s">
        <v>20</v>
      </c>
      <c r="B23" s="64"/>
      <c r="C23" s="3">
        <f>SUM(C21:C22)</f>
        <v>4</v>
      </c>
      <c r="D23" s="11">
        <f t="shared" si="5"/>
        <v>144937.5</v>
      </c>
      <c r="E23" s="2">
        <f>SUM(E21:E22)</f>
        <v>579750</v>
      </c>
      <c r="F23" s="9">
        <f t="shared" si="6"/>
        <v>1</v>
      </c>
      <c r="G23" s="12">
        <f>SUM(G21:G22)</f>
        <v>579750</v>
      </c>
      <c r="H23" s="4"/>
      <c r="I23" s="4"/>
    </row>
    <row r="24" spans="1:9" x14ac:dyDescent="0.25">
      <c r="A24" s="74" t="s">
        <v>9</v>
      </c>
      <c r="B24" s="75"/>
      <c r="C24" s="75"/>
      <c r="D24" s="75"/>
      <c r="E24" s="75"/>
      <c r="F24" s="75"/>
      <c r="G24" s="76"/>
      <c r="H24" s="4"/>
      <c r="I24" s="4"/>
    </row>
    <row r="25" spans="1:9" x14ac:dyDescent="0.25">
      <c r="A25" s="60" t="s">
        <v>1</v>
      </c>
      <c r="B25" s="1" t="s">
        <v>22</v>
      </c>
      <c r="C25" s="19">
        <v>16</v>
      </c>
      <c r="D25" s="11">
        <f>E25/C25</f>
        <v>220207.48</v>
      </c>
      <c r="E25" s="2">
        <v>3523319.68</v>
      </c>
      <c r="F25" s="9">
        <f>IF(D25&lt;=600000,1,IF(D25&gt;600000,600000/D25,1))</f>
        <v>1</v>
      </c>
      <c r="G25" s="12">
        <f>E25*F25</f>
        <v>3523319.68</v>
      </c>
      <c r="H25" s="4"/>
      <c r="I25" s="4"/>
    </row>
    <row r="26" spans="1:9" x14ac:dyDescent="0.25">
      <c r="A26" s="60" t="s">
        <v>4</v>
      </c>
      <c r="B26" s="1" t="s">
        <v>23</v>
      </c>
      <c r="C26" s="19">
        <v>1</v>
      </c>
      <c r="D26" s="11">
        <f t="shared" ref="D26:D31" si="7">E26/C26</f>
        <v>343287.3</v>
      </c>
      <c r="E26" s="2">
        <v>343287.3</v>
      </c>
      <c r="F26" s="9">
        <f t="shared" ref="F26:F32" si="8">IF(D26&lt;=600000,1,IF(D26&gt;600000,600000/D26,1))</f>
        <v>1</v>
      </c>
      <c r="G26" s="12">
        <f t="shared" ref="G26:G31" si="9">E26*F26</f>
        <v>343287.3</v>
      </c>
      <c r="H26" s="4"/>
      <c r="I26" s="4"/>
    </row>
    <row r="27" spans="1:9" x14ac:dyDescent="0.25">
      <c r="A27" s="60" t="s">
        <v>2</v>
      </c>
      <c r="B27" s="1" t="s">
        <v>24</v>
      </c>
      <c r="C27" s="19">
        <v>3</v>
      </c>
      <c r="D27" s="11">
        <f t="shared" si="7"/>
        <v>150000</v>
      </c>
      <c r="E27" s="2">
        <v>450000</v>
      </c>
      <c r="F27" s="9">
        <f t="shared" si="8"/>
        <v>1</v>
      </c>
      <c r="G27" s="12">
        <f t="shared" si="9"/>
        <v>450000</v>
      </c>
      <c r="H27" s="4"/>
      <c r="I27" s="4"/>
    </row>
    <row r="28" spans="1:9" x14ac:dyDescent="0.25">
      <c r="A28" s="60" t="s">
        <v>5</v>
      </c>
      <c r="B28" s="1" t="s">
        <v>25</v>
      </c>
      <c r="C28" s="19">
        <v>2</v>
      </c>
      <c r="D28" s="11">
        <f t="shared" si="7"/>
        <v>124191.53</v>
      </c>
      <c r="E28" s="2">
        <v>248383.06</v>
      </c>
      <c r="F28" s="9">
        <f t="shared" si="8"/>
        <v>1</v>
      </c>
      <c r="G28" s="12">
        <f t="shared" si="9"/>
        <v>248383.06</v>
      </c>
      <c r="H28" s="4"/>
      <c r="I28" s="4"/>
    </row>
    <row r="29" spans="1:9" x14ac:dyDescent="0.25">
      <c r="A29" s="60" t="s">
        <v>3</v>
      </c>
      <c r="B29" s="1" t="s">
        <v>26</v>
      </c>
      <c r="C29" s="19">
        <v>3</v>
      </c>
      <c r="D29" s="11">
        <f t="shared" si="7"/>
        <v>249871.56666666668</v>
      </c>
      <c r="E29" s="2">
        <v>749614.70000000007</v>
      </c>
      <c r="F29" s="9">
        <f t="shared" si="8"/>
        <v>1</v>
      </c>
      <c r="G29" s="12">
        <f t="shared" si="9"/>
        <v>749614.70000000007</v>
      </c>
      <c r="H29" s="4"/>
      <c r="I29" s="4"/>
    </row>
    <row r="30" spans="1:9" x14ac:dyDescent="0.25">
      <c r="A30" s="60" t="s">
        <v>6</v>
      </c>
      <c r="B30" s="1" t="s">
        <v>27</v>
      </c>
      <c r="C30" s="19">
        <v>8</v>
      </c>
      <c r="D30" s="11">
        <f t="shared" si="7"/>
        <v>37500</v>
      </c>
      <c r="E30" s="2">
        <v>300000</v>
      </c>
      <c r="F30" s="9">
        <f t="shared" si="8"/>
        <v>1</v>
      </c>
      <c r="G30" s="12">
        <f t="shared" si="9"/>
        <v>300000</v>
      </c>
      <c r="H30" s="4"/>
      <c r="I30" s="4"/>
    </row>
    <row r="31" spans="1:9" x14ac:dyDescent="0.25">
      <c r="A31" s="60" t="s">
        <v>65</v>
      </c>
      <c r="B31" s="1" t="s">
        <v>64</v>
      </c>
      <c r="C31" s="19">
        <v>1</v>
      </c>
      <c r="D31" s="11">
        <f t="shared" si="7"/>
        <v>600000</v>
      </c>
      <c r="E31" s="2">
        <v>600000</v>
      </c>
      <c r="F31" s="9">
        <f t="shared" si="8"/>
        <v>1</v>
      </c>
      <c r="G31" s="12">
        <f t="shared" si="9"/>
        <v>600000</v>
      </c>
      <c r="H31" s="4"/>
      <c r="I31" s="4"/>
    </row>
    <row r="32" spans="1:9" x14ac:dyDescent="0.25">
      <c r="A32" s="64" t="s">
        <v>20</v>
      </c>
      <c r="B32" s="64"/>
      <c r="C32" s="19">
        <f>SUM(C25:C31)</f>
        <v>34</v>
      </c>
      <c r="D32" s="11">
        <f>E32/C32</f>
        <v>182782.49235294119</v>
      </c>
      <c r="E32" s="2">
        <f>SUM(E25:E31)</f>
        <v>6214604.7400000002</v>
      </c>
      <c r="F32" s="9">
        <f t="shared" si="8"/>
        <v>1</v>
      </c>
      <c r="G32" s="12">
        <f>SUM(G25:G31)</f>
        <v>6214604.7400000002</v>
      </c>
      <c r="H32" s="4"/>
      <c r="I32" s="4"/>
    </row>
    <row r="33" spans="1:9" x14ac:dyDescent="0.25">
      <c r="A33" s="68" t="s">
        <v>14</v>
      </c>
      <c r="B33" s="69"/>
      <c r="C33" s="69"/>
      <c r="D33" s="69"/>
      <c r="E33" s="69"/>
      <c r="F33" s="69"/>
      <c r="G33" s="70"/>
      <c r="H33" s="4"/>
      <c r="I33" s="4"/>
    </row>
    <row r="34" spans="1:9" x14ac:dyDescent="0.25">
      <c r="A34" s="60" t="s">
        <v>1</v>
      </c>
      <c r="B34" s="1" t="s">
        <v>41</v>
      </c>
      <c r="C34" s="3">
        <v>1</v>
      </c>
      <c r="D34" s="2">
        <f>E34/C34</f>
        <v>275000</v>
      </c>
      <c r="E34" s="2">
        <f>250000*1.1</f>
        <v>275000</v>
      </c>
      <c r="F34" s="9">
        <f>IF(D34&lt;=600000,1,IF(D34&gt;600000,600000/D34,1))</f>
        <v>1</v>
      </c>
      <c r="G34" s="12">
        <f t="shared" ref="G34:G39" si="10">E34*F34</f>
        <v>275000</v>
      </c>
      <c r="H34" s="4"/>
      <c r="I34" s="4"/>
    </row>
    <row r="35" spans="1:9" x14ac:dyDescent="0.25">
      <c r="A35" s="60" t="s">
        <v>4</v>
      </c>
      <c r="B35" s="6" t="s">
        <v>42</v>
      </c>
      <c r="C35" s="3">
        <v>3</v>
      </c>
      <c r="D35" s="2">
        <f t="shared" ref="D35:D40" si="11">E35/C35</f>
        <v>105160</v>
      </c>
      <c r="E35" s="2">
        <f>286800*1.1</f>
        <v>315480</v>
      </c>
      <c r="F35" s="9">
        <f t="shared" ref="F35:F40" si="12">IF(D35&lt;=600000,1,IF(D35&gt;600000,600000/D35,1))</f>
        <v>1</v>
      </c>
      <c r="G35" s="12">
        <f t="shared" si="10"/>
        <v>315480</v>
      </c>
      <c r="H35" s="4"/>
      <c r="I35" s="4"/>
    </row>
    <row r="36" spans="1:9" x14ac:dyDescent="0.25">
      <c r="A36" s="60" t="s">
        <v>2</v>
      </c>
      <c r="B36" s="6" t="s">
        <v>43</v>
      </c>
      <c r="C36" s="3">
        <v>4</v>
      </c>
      <c r="D36" s="2">
        <f t="shared" si="11"/>
        <v>67377.75</v>
      </c>
      <c r="E36" s="2">
        <f>245010*1.1</f>
        <v>269511</v>
      </c>
      <c r="F36" s="9">
        <f t="shared" si="12"/>
        <v>1</v>
      </c>
      <c r="G36" s="12">
        <f t="shared" si="10"/>
        <v>269511</v>
      </c>
      <c r="H36" s="4"/>
      <c r="I36" s="4"/>
    </row>
    <row r="37" spans="1:9" x14ac:dyDescent="0.25">
      <c r="A37" s="60" t="s">
        <v>5</v>
      </c>
      <c r="B37" s="6" t="s">
        <v>44</v>
      </c>
      <c r="C37" s="3">
        <v>3</v>
      </c>
      <c r="D37" s="2">
        <f t="shared" si="11"/>
        <v>105160</v>
      </c>
      <c r="E37" s="2">
        <f>286800*1.1</f>
        <v>315480</v>
      </c>
      <c r="F37" s="9">
        <f t="shared" si="12"/>
        <v>1</v>
      </c>
      <c r="G37" s="12">
        <f t="shared" si="10"/>
        <v>315480</v>
      </c>
      <c r="H37" s="4"/>
      <c r="I37" s="4"/>
    </row>
    <row r="38" spans="1:9" x14ac:dyDescent="0.25">
      <c r="A38" s="60" t="s">
        <v>3</v>
      </c>
      <c r="B38" s="6" t="s">
        <v>45</v>
      </c>
      <c r="C38" s="3">
        <v>1</v>
      </c>
      <c r="D38" s="2">
        <f t="shared" si="11"/>
        <v>54219.000000000007</v>
      </c>
      <c r="E38" s="2">
        <f>49290*1.1</f>
        <v>54219.000000000007</v>
      </c>
      <c r="F38" s="9">
        <f t="shared" si="12"/>
        <v>1</v>
      </c>
      <c r="G38" s="12">
        <f t="shared" si="10"/>
        <v>54219.000000000007</v>
      </c>
      <c r="H38" s="4"/>
      <c r="I38" s="4"/>
    </row>
    <row r="39" spans="1:9" x14ac:dyDescent="0.25">
      <c r="A39" s="60" t="s">
        <v>6</v>
      </c>
      <c r="B39" s="6" t="s">
        <v>46</v>
      </c>
      <c r="C39" s="3">
        <v>11</v>
      </c>
      <c r="D39" s="2">
        <f t="shared" si="11"/>
        <v>17737</v>
      </c>
      <c r="E39" s="2">
        <v>195107</v>
      </c>
      <c r="F39" s="9">
        <f t="shared" si="12"/>
        <v>1</v>
      </c>
      <c r="G39" s="12">
        <f t="shared" si="10"/>
        <v>195107</v>
      </c>
      <c r="H39" s="4"/>
      <c r="I39" s="4"/>
    </row>
    <row r="40" spans="1:9" x14ac:dyDescent="0.25">
      <c r="A40" s="64" t="s">
        <v>20</v>
      </c>
      <c r="B40" s="64"/>
      <c r="C40" s="3">
        <f>SUM(C34:C39)</f>
        <v>23</v>
      </c>
      <c r="D40" s="2">
        <f t="shared" si="11"/>
        <v>61947.695652173912</v>
      </c>
      <c r="E40" s="2">
        <f>SUM(E34:E39)</f>
        <v>1424797</v>
      </c>
      <c r="F40" s="9">
        <f t="shared" si="12"/>
        <v>1</v>
      </c>
      <c r="G40" s="12">
        <f>SUM(G34:G39)</f>
        <v>1424797</v>
      </c>
      <c r="H40" s="4"/>
      <c r="I40" s="4"/>
    </row>
    <row r="41" spans="1:9" ht="15.75" customHeight="1" x14ac:dyDescent="0.25">
      <c r="A41" s="65" t="s">
        <v>10</v>
      </c>
      <c r="B41" s="66"/>
      <c r="C41" s="66"/>
      <c r="D41" s="66"/>
      <c r="E41" s="66"/>
      <c r="F41" s="66"/>
      <c r="G41" s="67"/>
      <c r="H41" s="4"/>
      <c r="I41" s="4"/>
    </row>
    <row r="42" spans="1:9" x14ac:dyDescent="0.25">
      <c r="A42" s="10" t="s">
        <v>1</v>
      </c>
      <c r="B42" s="1" t="s">
        <v>54</v>
      </c>
      <c r="C42" s="7">
        <v>16</v>
      </c>
      <c r="D42" s="11">
        <f>E42/C42</f>
        <v>260788.41250000001</v>
      </c>
      <c r="E42" s="2">
        <v>4172614.6</v>
      </c>
      <c r="F42" s="9">
        <f>IF(D42&lt;=600000,1,IF(D42&gt;600000,600000/D42,1))</f>
        <v>1</v>
      </c>
      <c r="G42" s="12">
        <f>E42*F42</f>
        <v>4172614.6</v>
      </c>
      <c r="H42" s="4"/>
      <c r="I42" s="4"/>
    </row>
    <row r="43" spans="1:9" x14ac:dyDescent="0.25">
      <c r="A43" s="64" t="s">
        <v>20</v>
      </c>
      <c r="B43" s="64"/>
      <c r="C43" s="7">
        <f>SUM(C42:C42)</f>
        <v>16</v>
      </c>
      <c r="D43" s="11">
        <f>E43/C43</f>
        <v>260788.41250000001</v>
      </c>
      <c r="E43" s="2">
        <v>4172614.6</v>
      </c>
      <c r="F43" s="9">
        <f>IF(D43&lt;=600000,1,IF(D43&gt;600000,600000/D43,1))</f>
        <v>1</v>
      </c>
      <c r="G43" s="12">
        <f>G42</f>
        <v>4172614.6</v>
      </c>
      <c r="H43" s="4"/>
      <c r="I43" s="4"/>
    </row>
    <row r="44" spans="1:9" ht="15.75" customHeight="1" x14ac:dyDescent="0.25">
      <c r="A44" s="65" t="s">
        <v>16</v>
      </c>
      <c r="B44" s="66"/>
      <c r="C44" s="66"/>
      <c r="D44" s="66"/>
      <c r="E44" s="66"/>
      <c r="F44" s="66"/>
      <c r="G44" s="67"/>
      <c r="H44" s="4"/>
      <c r="I44" s="4"/>
    </row>
    <row r="45" spans="1:9" x14ac:dyDescent="0.25">
      <c r="A45" s="60" t="s">
        <v>1</v>
      </c>
      <c r="B45" s="6" t="s">
        <v>57</v>
      </c>
      <c r="C45" s="19">
        <v>2</v>
      </c>
      <c r="D45" s="11">
        <f>E45/C45</f>
        <v>350000</v>
      </c>
      <c r="E45" s="2">
        <v>700000</v>
      </c>
      <c r="F45" s="9">
        <f>IF(D45&lt;=600000,1,IF(D45&gt;600000,600000/D45,1))</f>
        <v>1</v>
      </c>
      <c r="G45" s="12">
        <f>E45*F45</f>
        <v>700000</v>
      </c>
      <c r="H45" s="4"/>
      <c r="I45" s="4"/>
    </row>
    <row r="46" spans="1:9" x14ac:dyDescent="0.25">
      <c r="A46" s="64" t="s">
        <v>20</v>
      </c>
      <c r="B46" s="64"/>
      <c r="C46" s="3">
        <f>SUM(C45:C45)</f>
        <v>2</v>
      </c>
      <c r="D46" s="11">
        <f>E46/C46</f>
        <v>350000</v>
      </c>
      <c r="E46" s="2">
        <f>SUM(E45:E45)</f>
        <v>700000</v>
      </c>
      <c r="F46" s="9">
        <f>IF(D46&lt;=600000,1,IF(D46&gt;600000,600000/D46,1))</f>
        <v>1</v>
      </c>
      <c r="G46" s="12">
        <f>G45</f>
        <v>700000</v>
      </c>
      <c r="H46" s="4"/>
      <c r="I46" s="4"/>
    </row>
    <row r="47" spans="1:9" ht="15.75" customHeight="1" x14ac:dyDescent="0.25">
      <c r="A47" s="65" t="s">
        <v>11</v>
      </c>
      <c r="B47" s="66"/>
      <c r="C47" s="66"/>
      <c r="D47" s="66"/>
      <c r="E47" s="66"/>
      <c r="F47" s="66"/>
      <c r="G47" s="67"/>
      <c r="H47" s="4"/>
      <c r="I47" s="4"/>
    </row>
    <row r="48" spans="1:9" x14ac:dyDescent="0.25">
      <c r="A48" s="10" t="s">
        <v>1</v>
      </c>
      <c r="B48" s="1" t="s">
        <v>28</v>
      </c>
      <c r="C48" s="7">
        <v>4</v>
      </c>
      <c r="D48" s="11">
        <f>E48/C48</f>
        <v>225000</v>
      </c>
      <c r="E48" s="2">
        <v>900000</v>
      </c>
      <c r="F48" s="9">
        <f>IF(D48&lt;=600000,1,IF(D48&gt;600000,600000/D48,1))</f>
        <v>1</v>
      </c>
      <c r="G48" s="12">
        <f>E48*F48</f>
        <v>900000</v>
      </c>
      <c r="H48" s="4"/>
      <c r="I48" s="4"/>
    </row>
    <row r="49" spans="1:9" x14ac:dyDescent="0.25">
      <c r="A49" s="10" t="s">
        <v>4</v>
      </c>
      <c r="B49" s="1" t="s">
        <v>29</v>
      </c>
      <c r="C49" s="7">
        <v>2</v>
      </c>
      <c r="D49" s="11">
        <f t="shared" ref="D49:D53" si="13">E49/C49</f>
        <v>350000</v>
      </c>
      <c r="E49" s="2">
        <v>700000</v>
      </c>
      <c r="F49" s="9">
        <f t="shared" ref="F49:F53" si="14">IF(D49&lt;=600000,1,IF(D49&gt;600000,600000/D49,1))</f>
        <v>1</v>
      </c>
      <c r="G49" s="12">
        <f>E49*F49</f>
        <v>700000</v>
      </c>
      <c r="H49" s="4"/>
      <c r="I49" s="4"/>
    </row>
    <row r="50" spans="1:9" x14ac:dyDescent="0.25">
      <c r="A50" s="10" t="s">
        <v>2</v>
      </c>
      <c r="B50" s="1" t="s">
        <v>30</v>
      </c>
      <c r="C50" s="7">
        <v>1</v>
      </c>
      <c r="D50" s="11">
        <f t="shared" si="13"/>
        <v>63250.000000000007</v>
      </c>
      <c r="E50" s="2">
        <f>57500*1.1</f>
        <v>63250.000000000007</v>
      </c>
      <c r="F50" s="9">
        <f t="shared" si="14"/>
        <v>1</v>
      </c>
      <c r="G50" s="12">
        <f>E50*F50</f>
        <v>63250.000000000007</v>
      </c>
      <c r="H50" s="4"/>
      <c r="I50" s="4"/>
    </row>
    <row r="51" spans="1:9" x14ac:dyDescent="0.25">
      <c r="A51" s="10" t="s">
        <v>5</v>
      </c>
      <c r="B51" s="1" t="s">
        <v>31</v>
      </c>
      <c r="C51" s="7">
        <v>12</v>
      </c>
      <c r="D51" s="11">
        <f t="shared" si="13"/>
        <v>29975</v>
      </c>
      <c r="E51" s="2">
        <v>359700</v>
      </c>
      <c r="F51" s="9">
        <f t="shared" si="14"/>
        <v>1</v>
      </c>
      <c r="G51" s="12">
        <f>E51*F51</f>
        <v>359700</v>
      </c>
      <c r="H51" s="4"/>
      <c r="I51" s="4"/>
    </row>
    <row r="52" spans="1:9" x14ac:dyDescent="0.25">
      <c r="A52" s="10" t="s">
        <v>3</v>
      </c>
      <c r="B52" s="1" t="s">
        <v>32</v>
      </c>
      <c r="C52" s="7">
        <v>4</v>
      </c>
      <c r="D52" s="11">
        <f t="shared" si="13"/>
        <v>225000</v>
      </c>
      <c r="E52" s="2">
        <v>900000</v>
      </c>
      <c r="F52" s="9">
        <f t="shared" si="14"/>
        <v>1</v>
      </c>
      <c r="G52" s="12">
        <f>E52*F52</f>
        <v>900000</v>
      </c>
      <c r="H52" s="4"/>
      <c r="I52" s="4"/>
    </row>
    <row r="53" spans="1:9" x14ac:dyDescent="0.25">
      <c r="A53" s="64" t="s">
        <v>20</v>
      </c>
      <c r="B53" s="64"/>
      <c r="C53" s="7">
        <f>SUM(C48:C52)</f>
        <v>23</v>
      </c>
      <c r="D53" s="11">
        <f t="shared" si="13"/>
        <v>127084.78260869565</v>
      </c>
      <c r="E53" s="2">
        <f>SUM(E48:E52)</f>
        <v>2922950</v>
      </c>
      <c r="F53" s="9">
        <f t="shared" si="14"/>
        <v>1</v>
      </c>
      <c r="G53" s="12">
        <f>SUM(G48:G52)</f>
        <v>2922950</v>
      </c>
      <c r="H53" s="4"/>
      <c r="I53" s="4"/>
    </row>
    <row r="54" spans="1:9" x14ac:dyDescent="0.25">
      <c r="A54" s="65" t="s">
        <v>18</v>
      </c>
      <c r="B54" s="66"/>
      <c r="C54" s="66"/>
      <c r="D54" s="66"/>
      <c r="E54" s="66"/>
      <c r="F54" s="66"/>
      <c r="G54" s="67"/>
      <c r="H54" s="4"/>
      <c r="I54" s="4"/>
    </row>
    <row r="55" spans="1:9" x14ac:dyDescent="0.25">
      <c r="A55" s="60" t="s">
        <v>1</v>
      </c>
      <c r="B55" s="1" t="s">
        <v>50</v>
      </c>
      <c r="C55" s="19">
        <v>1</v>
      </c>
      <c r="D55" s="11">
        <f>E55/C55</f>
        <v>213510.00000000003</v>
      </c>
      <c r="E55" s="2">
        <f>194100*1.1</f>
        <v>213510.00000000003</v>
      </c>
      <c r="F55" s="9">
        <f>IF(D55&lt;=600000,1,IF(D55&gt;600000,600000/D55,1))</f>
        <v>1</v>
      </c>
      <c r="G55" s="12">
        <f>E55*F55</f>
        <v>213510.00000000003</v>
      </c>
      <c r="H55" s="4"/>
      <c r="I55" s="4"/>
    </row>
    <row r="56" spans="1:9" x14ac:dyDescent="0.25">
      <c r="A56" s="60" t="s">
        <v>4</v>
      </c>
      <c r="B56" s="17" t="s">
        <v>51</v>
      </c>
      <c r="C56" s="19">
        <v>6</v>
      </c>
      <c r="D56" s="11">
        <f t="shared" ref="D56:D59" si="15">E56/C56</f>
        <v>14000</v>
      </c>
      <c r="E56" s="2">
        <v>84000</v>
      </c>
      <c r="F56" s="9">
        <f t="shared" ref="F56:F59" si="16">IF(D56&lt;=600000,1,IF(D56&gt;600000,600000/D56,1))</f>
        <v>1</v>
      </c>
      <c r="G56" s="12">
        <f>E56*F56</f>
        <v>84000</v>
      </c>
      <c r="H56" s="4"/>
      <c r="I56" s="4"/>
    </row>
    <row r="57" spans="1:9" ht="31.5" x14ac:dyDescent="0.25">
      <c r="A57" s="60" t="s">
        <v>2</v>
      </c>
      <c r="B57" s="17" t="s">
        <v>52</v>
      </c>
      <c r="C57" s="19">
        <v>1</v>
      </c>
      <c r="D57" s="11">
        <f t="shared" si="15"/>
        <v>181755</v>
      </c>
      <c r="E57" s="2">
        <f>173100*1.05</f>
        <v>181755</v>
      </c>
      <c r="F57" s="9">
        <f t="shared" si="16"/>
        <v>1</v>
      </c>
      <c r="G57" s="12">
        <f>E57*F57</f>
        <v>181755</v>
      </c>
      <c r="H57" s="4"/>
      <c r="I57" s="4"/>
    </row>
    <row r="58" spans="1:9" x14ac:dyDescent="0.25">
      <c r="A58" s="60" t="s">
        <v>5</v>
      </c>
      <c r="B58" s="1" t="s">
        <v>53</v>
      </c>
      <c r="C58" s="19">
        <v>5</v>
      </c>
      <c r="D58" s="11">
        <f t="shared" si="15"/>
        <v>39459</v>
      </c>
      <c r="E58" s="2">
        <f>187900*1.05</f>
        <v>197295</v>
      </c>
      <c r="F58" s="9">
        <f t="shared" si="16"/>
        <v>1</v>
      </c>
      <c r="G58" s="12">
        <f>E58*F58</f>
        <v>197295</v>
      </c>
      <c r="H58" s="4"/>
      <c r="I58" s="4"/>
    </row>
    <row r="59" spans="1:9" x14ac:dyDescent="0.25">
      <c r="A59" s="64" t="s">
        <v>20</v>
      </c>
      <c r="B59" s="64"/>
      <c r="C59" s="3">
        <f>SUM(C55:C58)</f>
        <v>13</v>
      </c>
      <c r="D59" s="11">
        <f t="shared" si="15"/>
        <v>52043.076923076922</v>
      </c>
      <c r="E59" s="2">
        <f>SUM(E55:E58)</f>
        <v>676560</v>
      </c>
      <c r="F59" s="9">
        <f t="shared" si="16"/>
        <v>1</v>
      </c>
      <c r="G59" s="12">
        <f>SUM(G55:G58)</f>
        <v>676560</v>
      </c>
      <c r="H59" s="4"/>
      <c r="I59" s="4"/>
    </row>
    <row r="60" spans="1:9" ht="15.75" customHeight="1" x14ac:dyDescent="0.25">
      <c r="A60" s="65" t="s">
        <v>12</v>
      </c>
      <c r="B60" s="66"/>
      <c r="C60" s="66"/>
      <c r="D60" s="66"/>
      <c r="E60" s="66"/>
      <c r="F60" s="66"/>
      <c r="G60" s="67"/>
      <c r="H60" s="4"/>
      <c r="I60" s="4"/>
    </row>
    <row r="61" spans="1:9" x14ac:dyDescent="0.25">
      <c r="A61" s="10" t="s">
        <v>1</v>
      </c>
      <c r="B61" s="6" t="s">
        <v>33</v>
      </c>
      <c r="C61" s="7">
        <v>5</v>
      </c>
      <c r="D61" s="11">
        <f>E61/C61</f>
        <v>420000</v>
      </c>
      <c r="E61" s="2">
        <v>2100000</v>
      </c>
      <c r="F61" s="9">
        <f>IF(D61&lt;=600000,1,IF(D61&gt;600000,600000/D61,1))</f>
        <v>1</v>
      </c>
      <c r="G61" s="12">
        <f>E61*F61</f>
        <v>2100000</v>
      </c>
      <c r="H61" s="4"/>
      <c r="I61" s="4"/>
    </row>
    <row r="62" spans="1:9" x14ac:dyDescent="0.25">
      <c r="A62" s="10" t="s">
        <v>2</v>
      </c>
      <c r="B62" s="6" t="s">
        <v>55</v>
      </c>
      <c r="C62" s="7">
        <v>6</v>
      </c>
      <c r="D62" s="11">
        <f t="shared" ref="D62:D64" si="17">E62/C62</f>
        <v>281977.5</v>
      </c>
      <c r="E62" s="2">
        <v>1691865</v>
      </c>
      <c r="F62" s="9">
        <f t="shared" ref="F62:F64" si="18">IF(D62&lt;=600000,1,IF(D62&gt;600000,600000/D62,1))</f>
        <v>1</v>
      </c>
      <c r="G62" s="12">
        <f>E62*F62</f>
        <v>1691865</v>
      </c>
      <c r="H62" s="4"/>
      <c r="I62" s="4"/>
    </row>
    <row r="63" spans="1:9" x14ac:dyDescent="0.25">
      <c r="A63" s="10" t="s">
        <v>5</v>
      </c>
      <c r="B63" s="6" t="s">
        <v>34</v>
      </c>
      <c r="C63" s="7">
        <v>1</v>
      </c>
      <c r="D63" s="11">
        <f t="shared" si="17"/>
        <v>47740.000000000007</v>
      </c>
      <c r="E63" s="2">
        <v>47740.000000000007</v>
      </c>
      <c r="F63" s="9">
        <f t="shared" si="18"/>
        <v>1</v>
      </c>
      <c r="G63" s="12">
        <f>E63*F63</f>
        <v>47740.000000000007</v>
      </c>
      <c r="H63" s="4"/>
      <c r="I63" s="4"/>
    </row>
    <row r="64" spans="1:9" x14ac:dyDescent="0.25">
      <c r="A64" s="64" t="s">
        <v>20</v>
      </c>
      <c r="B64" s="64"/>
      <c r="C64" s="7">
        <f>SUM(C61:C63)</f>
        <v>12</v>
      </c>
      <c r="D64" s="11">
        <f t="shared" si="17"/>
        <v>319967.08333333331</v>
      </c>
      <c r="E64" s="2">
        <f>SUM(E61:E63)</f>
        <v>3839605</v>
      </c>
      <c r="F64" s="9">
        <f t="shared" si="18"/>
        <v>1</v>
      </c>
      <c r="G64" s="12">
        <f>SUM(G61:G63)</f>
        <v>3839605</v>
      </c>
      <c r="H64" s="4"/>
      <c r="I64" s="4"/>
    </row>
    <row r="65" spans="1:9" ht="15.75" customHeight="1" x14ac:dyDescent="0.25">
      <c r="A65" s="65" t="s">
        <v>13</v>
      </c>
      <c r="B65" s="66"/>
      <c r="C65" s="66"/>
      <c r="D65" s="66"/>
      <c r="E65" s="66"/>
      <c r="F65" s="66"/>
      <c r="G65" s="67"/>
      <c r="H65" s="4"/>
      <c r="I65" s="4"/>
    </row>
    <row r="66" spans="1:9" x14ac:dyDescent="0.25">
      <c r="A66" s="10" t="s">
        <v>1</v>
      </c>
      <c r="B66" s="6" t="s">
        <v>35</v>
      </c>
      <c r="C66" s="7">
        <v>1</v>
      </c>
      <c r="D66" s="11">
        <f>E66/C66</f>
        <v>400000</v>
      </c>
      <c r="E66" s="2">
        <v>400000</v>
      </c>
      <c r="F66" s="9">
        <f>IF(D66&lt;=600000,1,IF(D66&gt;600000,600000/D66,1))</f>
        <v>1</v>
      </c>
      <c r="G66" s="12">
        <f>E66*F66</f>
        <v>400000</v>
      </c>
      <c r="H66" s="4"/>
      <c r="I66" s="4"/>
    </row>
    <row r="67" spans="1:9" x14ac:dyDescent="0.25">
      <c r="A67" s="10" t="s">
        <v>4</v>
      </c>
      <c r="B67" s="1" t="s">
        <v>36</v>
      </c>
      <c r="C67" s="7">
        <v>3</v>
      </c>
      <c r="D67" s="11">
        <f t="shared" ref="D67:D70" si="19">E67/C67</f>
        <v>40333.333333333336</v>
      </c>
      <c r="E67" s="2">
        <v>121000.00000000001</v>
      </c>
      <c r="F67" s="9">
        <f t="shared" ref="F67:F70" si="20">IF(D67&lt;=600000,1,IF(D67&gt;600000,600000/D67,1))</f>
        <v>1</v>
      </c>
      <c r="G67" s="12">
        <f>E67*F67</f>
        <v>121000.00000000001</v>
      </c>
      <c r="H67" s="4"/>
      <c r="I67" s="4"/>
    </row>
    <row r="68" spans="1:9" x14ac:dyDescent="0.25">
      <c r="A68" s="10" t="s">
        <v>2</v>
      </c>
      <c r="B68" s="6" t="s">
        <v>37</v>
      </c>
      <c r="C68" s="7">
        <v>1</v>
      </c>
      <c r="D68" s="11">
        <f t="shared" si="19"/>
        <v>11000</v>
      </c>
      <c r="E68" s="2">
        <f>10000*1.1</f>
        <v>11000</v>
      </c>
      <c r="F68" s="9">
        <f t="shared" si="20"/>
        <v>1</v>
      </c>
      <c r="G68" s="12">
        <f>E68*F68</f>
        <v>11000</v>
      </c>
      <c r="H68" s="4"/>
      <c r="I68" s="4"/>
    </row>
    <row r="69" spans="1:9" x14ac:dyDescent="0.25">
      <c r="A69" s="10" t="s">
        <v>5</v>
      </c>
      <c r="B69" s="1" t="s">
        <v>38</v>
      </c>
      <c r="C69" s="7">
        <v>27</v>
      </c>
      <c r="D69" s="11">
        <f t="shared" si="19"/>
        <v>3992.5925925925931</v>
      </c>
      <c r="E69" s="2">
        <v>107800.00000000001</v>
      </c>
      <c r="F69" s="9">
        <f t="shared" si="20"/>
        <v>1</v>
      </c>
      <c r="G69" s="12">
        <f>E69*F69</f>
        <v>107800.00000000001</v>
      </c>
      <c r="H69" s="4"/>
      <c r="I69" s="4"/>
    </row>
    <row r="70" spans="1:9" x14ac:dyDescent="0.25">
      <c r="A70" s="64" t="s">
        <v>20</v>
      </c>
      <c r="B70" s="64"/>
      <c r="C70" s="7">
        <f>SUM(C66:C69)</f>
        <v>32</v>
      </c>
      <c r="D70" s="11">
        <f t="shared" si="19"/>
        <v>19993.75</v>
      </c>
      <c r="E70" s="2">
        <f>SUM(E66:E69)</f>
        <v>639800</v>
      </c>
      <c r="F70" s="9">
        <f t="shared" si="20"/>
        <v>1</v>
      </c>
      <c r="G70" s="12">
        <f>SUM(G66:G69)</f>
        <v>639800</v>
      </c>
      <c r="H70" s="4"/>
      <c r="I70" s="4"/>
    </row>
    <row r="71" spans="1:9" ht="15.75" customHeight="1" x14ac:dyDescent="0.25">
      <c r="A71" s="65" t="s">
        <v>66</v>
      </c>
      <c r="B71" s="66"/>
      <c r="C71" s="66"/>
      <c r="D71" s="66"/>
      <c r="E71" s="66"/>
      <c r="F71" s="66"/>
      <c r="G71" s="67"/>
      <c r="H71" s="4"/>
      <c r="I71" s="4"/>
    </row>
    <row r="72" spans="1:9" x14ac:dyDescent="0.25">
      <c r="A72" s="10" t="s">
        <v>1</v>
      </c>
      <c r="B72" s="14" t="s">
        <v>39</v>
      </c>
      <c r="C72" s="15">
        <v>5</v>
      </c>
      <c r="D72" s="2">
        <f>E72/C72</f>
        <v>528000</v>
      </c>
      <c r="E72" s="2">
        <v>2640000</v>
      </c>
      <c r="F72" s="9">
        <f>IF(D72&lt;=600000,1,IF(D72&gt;600000,600000/D72,1))</f>
        <v>1</v>
      </c>
      <c r="G72" s="12">
        <f>E72*F72</f>
        <v>2640000</v>
      </c>
      <c r="H72" s="4"/>
      <c r="I72" s="4"/>
    </row>
    <row r="73" spans="1:9" x14ac:dyDescent="0.25">
      <c r="A73" s="10" t="s">
        <v>4</v>
      </c>
      <c r="B73" s="1" t="s">
        <v>7</v>
      </c>
      <c r="C73" s="3">
        <v>6</v>
      </c>
      <c r="D73" s="2">
        <f t="shared" ref="D73:D76" si="21">E73/C73</f>
        <v>37300</v>
      </c>
      <c r="E73" s="16">
        <v>223800</v>
      </c>
      <c r="F73" s="9">
        <f t="shared" ref="F73:F76" si="22">IF(D73&lt;=600000,1,IF(D73&gt;600000,600000/D73,1))</f>
        <v>1</v>
      </c>
      <c r="G73" s="12">
        <f>E73*F73</f>
        <v>223800</v>
      </c>
      <c r="H73" s="4"/>
      <c r="I73" s="4"/>
    </row>
    <row r="74" spans="1:9" x14ac:dyDescent="0.25">
      <c r="A74" s="10" t="s">
        <v>2</v>
      </c>
      <c r="B74" s="1" t="s">
        <v>8</v>
      </c>
      <c r="C74" s="3">
        <v>6</v>
      </c>
      <c r="D74" s="2">
        <f t="shared" si="21"/>
        <v>100000</v>
      </c>
      <c r="E74" s="16">
        <v>600000</v>
      </c>
      <c r="F74" s="9">
        <f t="shared" si="22"/>
        <v>1</v>
      </c>
      <c r="G74" s="12">
        <f>E74*F74</f>
        <v>600000</v>
      </c>
      <c r="H74" s="4"/>
      <c r="I74" s="4"/>
    </row>
    <row r="75" spans="1:9" x14ac:dyDescent="0.25">
      <c r="A75" s="20" t="s">
        <v>5</v>
      </c>
      <c r="B75" s="1" t="s">
        <v>76</v>
      </c>
      <c r="C75" s="3">
        <v>1</v>
      </c>
      <c r="D75" s="2">
        <f t="shared" si="21"/>
        <v>376200</v>
      </c>
      <c r="E75" s="16">
        <v>376200</v>
      </c>
      <c r="F75" s="9">
        <f t="shared" si="22"/>
        <v>1</v>
      </c>
      <c r="G75" s="12">
        <f>E75*F75</f>
        <v>376200</v>
      </c>
      <c r="H75" s="4"/>
      <c r="I75" s="4"/>
    </row>
    <row r="76" spans="1:9" x14ac:dyDescent="0.25">
      <c r="A76" s="64" t="s">
        <v>20</v>
      </c>
      <c r="B76" s="64"/>
      <c r="C76" s="3">
        <f>SUM(C72:C75)</f>
        <v>18</v>
      </c>
      <c r="D76" s="2">
        <f t="shared" si="21"/>
        <v>213333.33333333334</v>
      </c>
      <c r="E76" s="2">
        <f>SUM(E72:E75)</f>
        <v>3840000</v>
      </c>
      <c r="F76" s="9">
        <f t="shared" si="22"/>
        <v>1</v>
      </c>
      <c r="G76" s="12">
        <f>SUM(G72:G75)</f>
        <v>3840000</v>
      </c>
      <c r="H76" s="4"/>
      <c r="I76" s="4"/>
    </row>
    <row r="77" spans="1:9" ht="15.75" customHeight="1" x14ac:dyDescent="0.25">
      <c r="A77" s="65" t="s">
        <v>126</v>
      </c>
      <c r="B77" s="66"/>
      <c r="C77" s="66"/>
      <c r="D77" s="66"/>
      <c r="E77" s="66"/>
      <c r="F77" s="66"/>
      <c r="G77" s="67"/>
      <c r="H77" s="4"/>
      <c r="I77" s="4"/>
    </row>
    <row r="78" spans="1:9" x14ac:dyDescent="0.25">
      <c r="A78" s="7" t="s">
        <v>1</v>
      </c>
      <c r="B78" s="1" t="s">
        <v>56</v>
      </c>
      <c r="C78" s="7">
        <v>11</v>
      </c>
      <c r="D78" s="11">
        <f>E78/C78</f>
        <v>453944.08727272728</v>
      </c>
      <c r="E78" s="2">
        <v>4993384.96</v>
      </c>
      <c r="F78" s="9">
        <f>IF(D78&lt;=600000,1,IF(D78&gt;600000,600000/D78,1))</f>
        <v>1</v>
      </c>
      <c r="G78" s="12">
        <f>E78*F78</f>
        <v>4993384.96</v>
      </c>
      <c r="H78" s="4"/>
      <c r="I78" s="4"/>
    </row>
    <row r="79" spans="1:9" x14ac:dyDescent="0.25">
      <c r="A79" s="64" t="s">
        <v>20</v>
      </c>
      <c r="B79" s="64"/>
      <c r="C79" s="3">
        <f>SUM(C78:C78)</f>
        <v>11</v>
      </c>
      <c r="D79" s="2">
        <f>E79/C79</f>
        <v>453944.08727272728</v>
      </c>
      <c r="E79" s="2">
        <f>SUM(E78:E78)</f>
        <v>4993384.96</v>
      </c>
      <c r="F79" s="9">
        <f>IF(D79&lt;=600000,1,IF(D79&gt;600000,600000/D79,1))</f>
        <v>1</v>
      </c>
      <c r="G79" s="12">
        <f>G78</f>
        <v>4993384.96</v>
      </c>
      <c r="H79" s="4"/>
      <c r="I79" s="4"/>
    </row>
    <row r="80" spans="1:9" ht="15.75" customHeight="1" x14ac:dyDescent="0.25">
      <c r="A80" s="65" t="s">
        <v>15</v>
      </c>
      <c r="B80" s="66"/>
      <c r="C80" s="66"/>
      <c r="D80" s="66"/>
      <c r="E80" s="66"/>
      <c r="F80" s="66"/>
      <c r="G80" s="67"/>
      <c r="H80" s="4"/>
      <c r="I80" s="4"/>
    </row>
    <row r="81" spans="1:9" x14ac:dyDescent="0.25">
      <c r="A81" s="10" t="s">
        <v>1</v>
      </c>
      <c r="B81" s="6" t="s">
        <v>47</v>
      </c>
      <c r="C81" s="7">
        <v>4</v>
      </c>
      <c r="D81" s="11">
        <f>E81/C81</f>
        <v>357705.7</v>
      </c>
      <c r="E81" s="2">
        <f>1300748*1.1</f>
        <v>1430822.8</v>
      </c>
      <c r="F81" s="9">
        <f>IF(D81&lt;=600000,1,IF(D81&gt;600000,600000/D81,1))</f>
        <v>1</v>
      </c>
      <c r="G81" s="12">
        <f>E81*F81</f>
        <v>1430822.8</v>
      </c>
      <c r="H81" s="4"/>
      <c r="I81" s="4"/>
    </row>
    <row r="82" spans="1:9" x14ac:dyDescent="0.25">
      <c r="A82" s="64" t="s">
        <v>20</v>
      </c>
      <c r="B82" s="64"/>
      <c r="C82" s="3">
        <f>C81</f>
        <v>4</v>
      </c>
      <c r="D82" s="11">
        <f>E82/C82</f>
        <v>357705.7</v>
      </c>
      <c r="E82" s="2">
        <f>E81</f>
        <v>1430822.8</v>
      </c>
      <c r="F82" s="9">
        <f>IF(D82&lt;=600000,1,IF(D82&gt;600000,600000/D82,1))</f>
        <v>1</v>
      </c>
      <c r="G82" s="12">
        <f>G81</f>
        <v>1430822.8</v>
      </c>
      <c r="H82" s="4"/>
      <c r="I82" s="4"/>
    </row>
    <row r="83" spans="1:9" x14ac:dyDescent="0.25">
      <c r="A83" s="68" t="s">
        <v>124</v>
      </c>
      <c r="B83" s="69"/>
      <c r="C83" s="69"/>
      <c r="D83" s="69"/>
      <c r="E83" s="69"/>
      <c r="F83" s="69"/>
      <c r="G83" s="70"/>
      <c r="H83" s="4"/>
      <c r="I83" s="4"/>
    </row>
    <row r="84" spans="1:9" x14ac:dyDescent="0.25">
      <c r="A84" s="10" t="s">
        <v>1</v>
      </c>
      <c r="B84" s="17" t="s">
        <v>58</v>
      </c>
      <c r="C84" s="7">
        <v>3</v>
      </c>
      <c r="D84" s="11">
        <f>E84/C84</f>
        <v>350834</v>
      </c>
      <c r="E84" s="2">
        <v>1052502</v>
      </c>
      <c r="F84" s="9">
        <f>IF(D84&lt;=600000,1,IF(D84&gt;600000,600000/D84,1))</f>
        <v>1</v>
      </c>
      <c r="G84" s="12">
        <f>E84*F84</f>
        <v>1052502</v>
      </c>
      <c r="H84" s="4"/>
      <c r="I84" s="4"/>
    </row>
    <row r="85" spans="1:9" x14ac:dyDescent="0.25">
      <c r="A85" s="64" t="s">
        <v>20</v>
      </c>
      <c r="B85" s="64"/>
      <c r="C85" s="3">
        <f>C84</f>
        <v>3</v>
      </c>
      <c r="D85" s="11">
        <f>E85/C85</f>
        <v>350834</v>
      </c>
      <c r="E85" s="2">
        <f>E84</f>
        <v>1052502</v>
      </c>
      <c r="F85" s="9">
        <f>IF(D85&lt;=600000,1,IF(D85&gt;600000,600000/D85,1))</f>
        <v>1</v>
      </c>
      <c r="G85" s="12">
        <f>G84</f>
        <v>1052502</v>
      </c>
      <c r="H85" s="4"/>
      <c r="I85" s="4"/>
    </row>
    <row r="86" spans="1:9" x14ac:dyDescent="0.25">
      <c r="A86" s="63" t="s">
        <v>21</v>
      </c>
      <c r="B86" s="63"/>
      <c r="C86" s="50">
        <f>C6+C16+C19+C23+C32+C40+C43+C46+C53+C59+C64+C70+C76+C79+C82+C85</f>
        <v>234</v>
      </c>
      <c r="D86" s="51"/>
      <c r="E86" s="52">
        <f>E6+E16+E19+E23+E32+E40+E43+E46+E53+E59+E64+E70+E76+E79+E82+E85</f>
        <v>50000000</v>
      </c>
      <c r="F86" s="53"/>
      <c r="G86" s="52">
        <f>G6+G16+G19+G23+G32+G40+G43+G46+G53+G59+G64+G70+G76+G79+G82+G85</f>
        <v>50000000</v>
      </c>
      <c r="H86" s="4"/>
    </row>
    <row r="87" spans="1:9" x14ac:dyDescent="0.25">
      <c r="C87" s="56"/>
      <c r="D87" s="56"/>
      <c r="E87" s="18"/>
      <c r="F87" s="56"/>
      <c r="G87" s="18"/>
    </row>
    <row r="94" spans="1:9" x14ac:dyDescent="0.25">
      <c r="E94" s="13"/>
    </row>
    <row r="95" spans="1:9" x14ac:dyDescent="0.25">
      <c r="C95" s="18"/>
      <c r="D95" s="18"/>
      <c r="E95" s="13"/>
    </row>
    <row r="97" spans="3:5" x14ac:dyDescent="0.25">
      <c r="C97" s="13"/>
      <c r="D97" s="13"/>
      <c r="E97" s="18"/>
    </row>
    <row r="99" spans="3:5" x14ac:dyDescent="0.25">
      <c r="E99" s="13"/>
    </row>
  </sheetData>
  <mergeCells count="34">
    <mergeCell ref="A1:G1"/>
    <mergeCell ref="A7:G7"/>
    <mergeCell ref="A16:B16"/>
    <mergeCell ref="A41:G41"/>
    <mergeCell ref="A4:G4"/>
    <mergeCell ref="A6:B6"/>
    <mergeCell ref="A20:G20"/>
    <mergeCell ref="A23:B23"/>
    <mergeCell ref="A17:G17"/>
    <mergeCell ref="A19:B19"/>
    <mergeCell ref="A33:G33"/>
    <mergeCell ref="A40:B40"/>
    <mergeCell ref="A24:G24"/>
    <mergeCell ref="A32:B32"/>
    <mergeCell ref="A43:B43"/>
    <mergeCell ref="A53:B53"/>
    <mergeCell ref="A64:B64"/>
    <mergeCell ref="A70:B70"/>
    <mergeCell ref="A76:B76"/>
    <mergeCell ref="A47:G47"/>
    <mergeCell ref="A60:G60"/>
    <mergeCell ref="A65:G65"/>
    <mergeCell ref="A71:G71"/>
    <mergeCell ref="A59:B59"/>
    <mergeCell ref="A44:G44"/>
    <mergeCell ref="A46:B46"/>
    <mergeCell ref="A54:G54"/>
    <mergeCell ref="A86:B86"/>
    <mergeCell ref="A79:B79"/>
    <mergeCell ref="A80:G80"/>
    <mergeCell ref="A83:G83"/>
    <mergeCell ref="A77:G77"/>
    <mergeCell ref="A85:B85"/>
    <mergeCell ref="A82:B82"/>
  </mergeCells>
  <pageMargins left="0.7" right="0.7" top="0.75" bottom="0.75" header="0.3" footer="0.3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6.7109375" customWidth="1"/>
    <col min="2" max="2" width="21" customWidth="1"/>
    <col min="3" max="3" width="16.28515625" customWidth="1"/>
    <col min="4" max="4" width="17" customWidth="1"/>
    <col min="5" max="5" width="21.7109375" customWidth="1"/>
    <col min="6" max="6" width="30.42578125" customWidth="1"/>
    <col min="7" max="7" width="32" customWidth="1"/>
    <col min="8" max="8" width="18.42578125" customWidth="1"/>
  </cols>
  <sheetData>
    <row r="1" spans="1:8" ht="60.75" customHeight="1" x14ac:dyDescent="0.25">
      <c r="A1" s="77" t="s">
        <v>132</v>
      </c>
      <c r="B1" s="77"/>
      <c r="C1" s="77"/>
      <c r="D1" s="77"/>
      <c r="E1" s="77"/>
      <c r="F1" s="77"/>
      <c r="G1" s="77"/>
    </row>
    <row r="2" spans="1:8" ht="191.25" customHeight="1" x14ac:dyDescent="0.25">
      <c r="A2" s="22" t="s">
        <v>0</v>
      </c>
      <c r="B2" s="22" t="s">
        <v>19</v>
      </c>
      <c r="C2" s="22" t="s">
        <v>60</v>
      </c>
      <c r="D2" s="22" t="s">
        <v>61</v>
      </c>
      <c r="E2" s="22" t="s">
        <v>130</v>
      </c>
      <c r="F2" s="22" t="s">
        <v>59</v>
      </c>
      <c r="G2" s="22" t="s">
        <v>77</v>
      </c>
    </row>
    <row r="3" spans="1:8" ht="15.75" x14ac:dyDescent="0.25">
      <c r="A3" s="22">
        <v>1</v>
      </c>
      <c r="B3" s="22">
        <v>2</v>
      </c>
      <c r="C3" s="22">
        <v>3</v>
      </c>
      <c r="D3" s="23">
        <v>4</v>
      </c>
      <c r="E3" s="23">
        <v>5</v>
      </c>
      <c r="F3" s="23">
        <v>6</v>
      </c>
      <c r="G3" s="23" t="s">
        <v>62</v>
      </c>
    </row>
    <row r="4" spans="1:8" ht="15.75" customHeight="1" x14ac:dyDescent="0.25">
      <c r="A4" s="78" t="s">
        <v>9</v>
      </c>
      <c r="B4" s="79"/>
      <c r="C4" s="79"/>
      <c r="D4" s="79"/>
      <c r="E4" s="79"/>
      <c r="F4" s="79"/>
      <c r="G4" s="80"/>
    </row>
    <row r="5" spans="1:8" ht="15.75" x14ac:dyDescent="0.25">
      <c r="A5" s="19">
        <v>1</v>
      </c>
      <c r="B5" s="17" t="s">
        <v>25</v>
      </c>
      <c r="C5" s="39">
        <v>2</v>
      </c>
      <c r="D5" s="38">
        <f t="shared" ref="D5:D17" si="0">E5/C5</f>
        <v>175000</v>
      </c>
      <c r="E5" s="33">
        <v>350000</v>
      </c>
      <c r="F5" s="34">
        <f>IF(D5&lt;=600000,1,IF(D5&gt;600000,600000/D5,1))</f>
        <v>1</v>
      </c>
      <c r="G5" s="28">
        <f>E5*F5</f>
        <v>350000</v>
      </c>
      <c r="H5" s="54"/>
    </row>
    <row r="6" spans="1:8" ht="18" customHeight="1" x14ac:dyDescent="0.25">
      <c r="A6" s="19">
        <v>2</v>
      </c>
      <c r="B6" s="17" t="s">
        <v>78</v>
      </c>
      <c r="C6" s="39">
        <v>3</v>
      </c>
      <c r="D6" s="38">
        <f t="shared" si="0"/>
        <v>16666.666666666668</v>
      </c>
      <c r="E6" s="33">
        <v>50000</v>
      </c>
      <c r="F6" s="34">
        <f t="shared" ref="F6:F17" si="1">IF(D6&lt;=600000,1,IF(D6&gt;600000,600000/D6,1))</f>
        <v>1</v>
      </c>
      <c r="G6" s="28">
        <f t="shared" ref="G6:G16" si="2">E6*F6</f>
        <v>50000</v>
      </c>
      <c r="H6" s="54"/>
    </row>
    <row r="7" spans="1:8" ht="18.75" customHeight="1" x14ac:dyDescent="0.25">
      <c r="A7" s="19">
        <v>3</v>
      </c>
      <c r="B7" s="17" t="s">
        <v>79</v>
      </c>
      <c r="C7" s="39">
        <v>2</v>
      </c>
      <c r="D7" s="38">
        <f t="shared" si="0"/>
        <v>125000</v>
      </c>
      <c r="E7" s="33">
        <v>250000</v>
      </c>
      <c r="F7" s="34">
        <f t="shared" si="1"/>
        <v>1</v>
      </c>
      <c r="G7" s="28">
        <f t="shared" si="2"/>
        <v>250000</v>
      </c>
      <c r="H7" s="54"/>
    </row>
    <row r="8" spans="1:8" ht="15.75" x14ac:dyDescent="0.25">
      <c r="A8" s="19">
        <v>4</v>
      </c>
      <c r="B8" s="17" t="s">
        <v>80</v>
      </c>
      <c r="C8" s="39">
        <v>1</v>
      </c>
      <c r="D8" s="38">
        <f t="shared" si="0"/>
        <v>250000</v>
      </c>
      <c r="E8" s="33">
        <v>250000</v>
      </c>
      <c r="F8" s="34">
        <f t="shared" si="1"/>
        <v>1</v>
      </c>
      <c r="G8" s="28">
        <f t="shared" si="2"/>
        <v>250000</v>
      </c>
      <c r="H8" s="54"/>
    </row>
    <row r="9" spans="1:8" ht="15" customHeight="1" x14ac:dyDescent="0.25">
      <c r="A9" s="19">
        <v>5</v>
      </c>
      <c r="B9" s="17" t="s">
        <v>81</v>
      </c>
      <c r="C9" s="39">
        <v>18</v>
      </c>
      <c r="D9" s="38">
        <f t="shared" si="0"/>
        <v>125000</v>
      </c>
      <c r="E9" s="33">
        <v>2250000</v>
      </c>
      <c r="F9" s="34">
        <f t="shared" si="1"/>
        <v>1</v>
      </c>
      <c r="G9" s="28">
        <f t="shared" si="2"/>
        <v>2250000</v>
      </c>
      <c r="H9" s="54"/>
    </row>
    <row r="10" spans="1:8" ht="21" customHeight="1" x14ac:dyDescent="0.25">
      <c r="A10" s="19">
        <v>6</v>
      </c>
      <c r="B10" s="17" t="s">
        <v>23</v>
      </c>
      <c r="C10" s="39">
        <v>1</v>
      </c>
      <c r="D10" s="38">
        <f t="shared" si="0"/>
        <v>350000</v>
      </c>
      <c r="E10" s="33">
        <v>350000</v>
      </c>
      <c r="F10" s="34">
        <f t="shared" si="1"/>
        <v>1</v>
      </c>
      <c r="G10" s="28">
        <f t="shared" si="2"/>
        <v>350000</v>
      </c>
      <c r="H10" s="54"/>
    </row>
    <row r="11" spans="1:8" ht="18.75" customHeight="1" x14ac:dyDescent="0.25">
      <c r="A11" s="19">
        <v>7</v>
      </c>
      <c r="B11" s="17" t="s">
        <v>82</v>
      </c>
      <c r="C11" s="39">
        <v>3</v>
      </c>
      <c r="D11" s="38">
        <f t="shared" si="0"/>
        <v>200046.66666666666</v>
      </c>
      <c r="E11" s="33">
        <v>600140</v>
      </c>
      <c r="F11" s="34">
        <f t="shared" si="1"/>
        <v>1</v>
      </c>
      <c r="G11" s="28">
        <f t="shared" si="2"/>
        <v>600140</v>
      </c>
      <c r="H11" s="54"/>
    </row>
    <row r="12" spans="1:8" ht="20.25" customHeight="1" x14ac:dyDescent="0.25">
      <c r="A12" s="19">
        <v>8</v>
      </c>
      <c r="B12" s="17" t="s">
        <v>83</v>
      </c>
      <c r="C12" s="39">
        <v>2</v>
      </c>
      <c r="D12" s="38">
        <f t="shared" si="0"/>
        <v>300000</v>
      </c>
      <c r="E12" s="33">
        <v>600000</v>
      </c>
      <c r="F12" s="34">
        <f t="shared" si="1"/>
        <v>1</v>
      </c>
      <c r="G12" s="28">
        <f t="shared" si="2"/>
        <v>600000</v>
      </c>
      <c r="H12" s="54"/>
    </row>
    <row r="13" spans="1:8" ht="15.75" x14ac:dyDescent="0.25">
      <c r="A13" s="19">
        <v>9</v>
      </c>
      <c r="B13" s="17" t="s">
        <v>84</v>
      </c>
      <c r="C13" s="39">
        <v>6</v>
      </c>
      <c r="D13" s="38">
        <f t="shared" si="0"/>
        <v>333333.33333333331</v>
      </c>
      <c r="E13" s="33">
        <v>2000000</v>
      </c>
      <c r="F13" s="34">
        <f t="shared" si="1"/>
        <v>1</v>
      </c>
      <c r="G13" s="28">
        <f t="shared" si="2"/>
        <v>2000000</v>
      </c>
      <c r="H13" s="54"/>
    </row>
    <row r="14" spans="1:8" ht="15.75" x14ac:dyDescent="0.25">
      <c r="A14" s="19">
        <v>10</v>
      </c>
      <c r="B14" s="17" t="s">
        <v>85</v>
      </c>
      <c r="C14" s="39">
        <v>16</v>
      </c>
      <c r="D14" s="38">
        <f t="shared" si="0"/>
        <v>300000</v>
      </c>
      <c r="E14" s="33">
        <v>4800000</v>
      </c>
      <c r="F14" s="34">
        <f t="shared" si="1"/>
        <v>1</v>
      </c>
      <c r="G14" s="28">
        <f t="shared" si="2"/>
        <v>4800000</v>
      </c>
      <c r="H14" s="54"/>
    </row>
    <row r="15" spans="1:8" ht="15.75" x14ac:dyDescent="0.25">
      <c r="A15" s="19">
        <v>11</v>
      </c>
      <c r="B15" s="17" t="s">
        <v>86</v>
      </c>
      <c r="C15" s="39">
        <v>5</v>
      </c>
      <c r="D15" s="38">
        <f t="shared" si="0"/>
        <v>100000</v>
      </c>
      <c r="E15" s="33">
        <v>500000</v>
      </c>
      <c r="F15" s="34">
        <f t="shared" si="1"/>
        <v>1</v>
      </c>
      <c r="G15" s="28">
        <f t="shared" si="2"/>
        <v>500000</v>
      </c>
      <c r="H15" s="54"/>
    </row>
    <row r="16" spans="1:8" ht="15" customHeight="1" x14ac:dyDescent="0.25">
      <c r="A16" s="19">
        <v>12</v>
      </c>
      <c r="B16" s="17" t="s">
        <v>87</v>
      </c>
      <c r="C16" s="39">
        <v>5</v>
      </c>
      <c r="D16" s="38">
        <f t="shared" si="0"/>
        <v>200000</v>
      </c>
      <c r="E16" s="33">
        <v>1000000</v>
      </c>
      <c r="F16" s="34">
        <f t="shared" si="1"/>
        <v>1</v>
      </c>
      <c r="G16" s="28">
        <f t="shared" si="2"/>
        <v>1000000</v>
      </c>
      <c r="H16" s="54"/>
    </row>
    <row r="17" spans="1:8" ht="15.75" customHeight="1" x14ac:dyDescent="0.25">
      <c r="A17" s="74" t="s">
        <v>88</v>
      </c>
      <c r="B17" s="76"/>
      <c r="C17" s="40">
        <f>SUM(C5:C16)</f>
        <v>64</v>
      </c>
      <c r="D17" s="38">
        <f t="shared" si="0"/>
        <v>203127.1875</v>
      </c>
      <c r="E17" s="2">
        <f>SUM(E5:E16)</f>
        <v>13000140</v>
      </c>
      <c r="F17" s="34">
        <f t="shared" si="1"/>
        <v>1</v>
      </c>
      <c r="G17" s="28">
        <f>SUM(G5:G16)</f>
        <v>13000140</v>
      </c>
      <c r="H17" s="54"/>
    </row>
    <row r="18" spans="1:8" ht="15.75" customHeight="1" x14ac:dyDescent="0.25">
      <c r="A18" s="78" t="s">
        <v>89</v>
      </c>
      <c r="B18" s="79"/>
      <c r="C18" s="79"/>
      <c r="D18" s="79"/>
      <c r="E18" s="79"/>
      <c r="F18" s="79"/>
      <c r="G18" s="80"/>
      <c r="H18" s="54"/>
    </row>
    <row r="19" spans="1:8" ht="15.75" x14ac:dyDescent="0.25">
      <c r="A19" s="19">
        <v>1</v>
      </c>
      <c r="B19" s="1" t="s">
        <v>90</v>
      </c>
      <c r="C19" s="40">
        <v>1</v>
      </c>
      <c r="D19" s="38">
        <f t="shared" ref="D19:D22" si="3">E19/C19</f>
        <v>600000</v>
      </c>
      <c r="E19" s="2">
        <v>600000</v>
      </c>
      <c r="F19" s="21">
        <f>IF(D19&lt;=600000,1,IF(D19&gt;600000,600000/D19,1))</f>
        <v>1</v>
      </c>
      <c r="G19" s="28">
        <f>E19*F19</f>
        <v>600000</v>
      </c>
      <c r="H19" s="54"/>
    </row>
    <row r="20" spans="1:8" ht="17.25" customHeight="1" x14ac:dyDescent="0.25">
      <c r="A20" s="19">
        <v>2</v>
      </c>
      <c r="B20" s="1" t="s">
        <v>91</v>
      </c>
      <c r="C20" s="40">
        <v>14</v>
      </c>
      <c r="D20" s="38">
        <f t="shared" si="3"/>
        <v>450000</v>
      </c>
      <c r="E20" s="2">
        <v>6300000</v>
      </c>
      <c r="F20" s="21">
        <f t="shared" ref="F20:F22" si="4">IF(D20&lt;=600000,1,IF(D20&gt;600000,600000/D20,1))</f>
        <v>1</v>
      </c>
      <c r="G20" s="28">
        <f t="shared" ref="G20:G21" si="5">E20*F20</f>
        <v>6300000</v>
      </c>
      <c r="H20" s="54"/>
    </row>
    <row r="21" spans="1:8" ht="15" customHeight="1" x14ac:dyDescent="0.25">
      <c r="A21" s="19">
        <v>3</v>
      </c>
      <c r="B21" s="1" t="s">
        <v>92</v>
      </c>
      <c r="C21" s="40">
        <v>4</v>
      </c>
      <c r="D21" s="38">
        <f t="shared" si="3"/>
        <v>600000</v>
      </c>
      <c r="E21" s="2">
        <v>2400000</v>
      </c>
      <c r="F21" s="21">
        <f t="shared" si="4"/>
        <v>1</v>
      </c>
      <c r="G21" s="28">
        <f t="shared" si="5"/>
        <v>2400000</v>
      </c>
      <c r="H21" s="54"/>
    </row>
    <row r="22" spans="1:8" ht="15.75" customHeight="1" x14ac:dyDescent="0.25">
      <c r="A22" s="74" t="s">
        <v>88</v>
      </c>
      <c r="B22" s="76"/>
      <c r="C22" s="40">
        <f>SUM(C19:C21)</f>
        <v>19</v>
      </c>
      <c r="D22" s="2">
        <f t="shared" si="3"/>
        <v>489473.68421052629</v>
      </c>
      <c r="E22" s="2">
        <f>SUM(E19:E21)</f>
        <v>9300000</v>
      </c>
      <c r="F22" s="21">
        <f t="shared" si="4"/>
        <v>1</v>
      </c>
      <c r="G22" s="28">
        <f>SUM(G19:G21)</f>
        <v>9300000</v>
      </c>
      <c r="H22" s="54"/>
    </row>
    <row r="23" spans="1:8" ht="15.75" customHeight="1" x14ac:dyDescent="0.25">
      <c r="A23" s="78" t="s">
        <v>14</v>
      </c>
      <c r="B23" s="79"/>
      <c r="C23" s="79"/>
      <c r="D23" s="79"/>
      <c r="E23" s="79"/>
      <c r="F23" s="79"/>
      <c r="G23" s="80"/>
      <c r="H23" s="54"/>
    </row>
    <row r="24" spans="1:8" ht="15.75" x14ac:dyDescent="0.25">
      <c r="A24" s="19">
        <v>1</v>
      </c>
      <c r="B24" s="1" t="s">
        <v>106</v>
      </c>
      <c r="C24" s="40">
        <v>55</v>
      </c>
      <c r="D24" s="38">
        <f t="shared" ref="D24:D29" si="6">E24/C24</f>
        <v>350000</v>
      </c>
      <c r="E24" s="2">
        <v>19250000</v>
      </c>
      <c r="F24" s="21">
        <f t="shared" ref="F24:F29" si="7">IF(D24&lt;=600000,1,IF(D24&gt;600000,600000/D24,1))</f>
        <v>1</v>
      </c>
      <c r="G24" s="28">
        <f>E24*F24</f>
        <v>19250000</v>
      </c>
      <c r="H24" s="54"/>
    </row>
    <row r="25" spans="1:8" ht="15.75" x14ac:dyDescent="0.25">
      <c r="A25" s="19">
        <v>2</v>
      </c>
      <c r="B25" s="1" t="s">
        <v>93</v>
      </c>
      <c r="C25" s="40">
        <v>1</v>
      </c>
      <c r="D25" s="38">
        <f t="shared" si="6"/>
        <v>350000</v>
      </c>
      <c r="E25" s="2">
        <v>350000</v>
      </c>
      <c r="F25" s="21">
        <f t="shared" si="7"/>
        <v>1</v>
      </c>
      <c r="G25" s="28">
        <f t="shared" ref="G25:G28" si="8">E25*F25</f>
        <v>350000</v>
      </c>
      <c r="H25" s="54"/>
    </row>
    <row r="26" spans="1:8" ht="15.75" x14ac:dyDescent="0.25">
      <c r="A26" s="19">
        <v>3</v>
      </c>
      <c r="B26" s="1" t="s">
        <v>94</v>
      </c>
      <c r="C26" s="40">
        <v>1</v>
      </c>
      <c r="D26" s="38">
        <f t="shared" si="6"/>
        <v>350000</v>
      </c>
      <c r="E26" s="2">
        <v>350000</v>
      </c>
      <c r="F26" s="21">
        <f t="shared" si="7"/>
        <v>1</v>
      </c>
      <c r="G26" s="28">
        <f t="shared" si="8"/>
        <v>350000</v>
      </c>
      <c r="H26" s="54"/>
    </row>
    <row r="27" spans="1:8" ht="15.75" x14ac:dyDescent="0.25">
      <c r="A27" s="19">
        <v>4</v>
      </c>
      <c r="B27" s="1" t="s">
        <v>42</v>
      </c>
      <c r="C27" s="40">
        <v>1</v>
      </c>
      <c r="D27" s="38">
        <f t="shared" si="6"/>
        <v>250000</v>
      </c>
      <c r="E27" s="2">
        <v>250000</v>
      </c>
      <c r="F27" s="21">
        <f t="shared" si="7"/>
        <v>1</v>
      </c>
      <c r="G27" s="28">
        <f t="shared" si="8"/>
        <v>250000</v>
      </c>
      <c r="H27" s="54"/>
    </row>
    <row r="28" spans="1:8" ht="15.75" x14ac:dyDescent="0.25">
      <c r="A28" s="19">
        <v>5</v>
      </c>
      <c r="B28" s="1" t="s">
        <v>43</v>
      </c>
      <c r="C28" s="40">
        <v>3</v>
      </c>
      <c r="D28" s="38">
        <f t="shared" si="6"/>
        <v>350000</v>
      </c>
      <c r="E28" s="2">
        <v>1050000</v>
      </c>
      <c r="F28" s="21">
        <f t="shared" si="7"/>
        <v>1</v>
      </c>
      <c r="G28" s="28">
        <f t="shared" si="8"/>
        <v>1050000</v>
      </c>
      <c r="H28" s="54"/>
    </row>
    <row r="29" spans="1:8" ht="15.75" x14ac:dyDescent="0.25">
      <c r="A29" s="81" t="s">
        <v>88</v>
      </c>
      <c r="B29" s="81"/>
      <c r="C29" s="41">
        <f>SUM(C24:C28)</f>
        <v>61</v>
      </c>
      <c r="D29" s="38">
        <f t="shared" si="6"/>
        <v>348360.65573770495</v>
      </c>
      <c r="E29" s="30">
        <f>SUM(E24:E28)</f>
        <v>21250000</v>
      </c>
      <c r="F29" s="21">
        <f t="shared" si="7"/>
        <v>1</v>
      </c>
      <c r="G29" s="28">
        <f>SUM(G24:G28)</f>
        <v>21250000</v>
      </c>
      <c r="H29" s="54"/>
    </row>
    <row r="30" spans="1:8" ht="15.75" customHeight="1" x14ac:dyDescent="0.25">
      <c r="A30" s="78" t="s">
        <v>95</v>
      </c>
      <c r="B30" s="79"/>
      <c r="C30" s="79"/>
      <c r="D30" s="79"/>
      <c r="E30" s="79"/>
      <c r="F30" s="79"/>
      <c r="G30" s="80"/>
      <c r="H30" s="54"/>
    </row>
    <row r="31" spans="1:8" ht="15.75" x14ac:dyDescent="0.25">
      <c r="A31" s="24">
        <v>1</v>
      </c>
      <c r="B31" s="35" t="s">
        <v>96</v>
      </c>
      <c r="C31" s="42">
        <v>3</v>
      </c>
      <c r="D31" s="38">
        <f>E31/C31</f>
        <v>400000</v>
      </c>
      <c r="E31" s="26">
        <v>1200000</v>
      </c>
      <c r="F31" s="27">
        <f t="shared" ref="F31:F33" si="9">IF(D31&lt;=600000,1,IF(D31&gt;600000,600000/D31,1))</f>
        <v>1</v>
      </c>
      <c r="G31" s="28">
        <f>E31*F31</f>
        <v>1200000</v>
      </c>
      <c r="H31" s="54"/>
    </row>
    <row r="32" spans="1:8" ht="15.75" x14ac:dyDescent="0.25">
      <c r="A32" s="24">
        <v>2</v>
      </c>
      <c r="B32" s="35" t="s">
        <v>97</v>
      </c>
      <c r="C32" s="42">
        <v>1</v>
      </c>
      <c r="D32" s="38">
        <f>E32/C32</f>
        <v>330000</v>
      </c>
      <c r="E32" s="26">
        <v>330000</v>
      </c>
      <c r="F32" s="27">
        <f t="shared" si="9"/>
        <v>1</v>
      </c>
      <c r="G32" s="28">
        <f t="shared" ref="G32" si="10">E32*F32</f>
        <v>330000</v>
      </c>
      <c r="H32" s="54"/>
    </row>
    <row r="33" spans="1:8" ht="15.75" x14ac:dyDescent="0.25">
      <c r="A33" s="81" t="s">
        <v>88</v>
      </c>
      <c r="B33" s="81"/>
      <c r="C33" s="41">
        <f>SUM(C31:C32)</f>
        <v>4</v>
      </c>
      <c r="D33" s="38">
        <f>E33/C33</f>
        <v>382500</v>
      </c>
      <c r="E33" s="30">
        <f>SUM(E31:E32)</f>
        <v>1530000</v>
      </c>
      <c r="F33" s="27">
        <f t="shared" si="9"/>
        <v>1</v>
      </c>
      <c r="G33" s="28">
        <f>SUM(G31:G32)</f>
        <v>1530000</v>
      </c>
      <c r="H33" s="54"/>
    </row>
    <row r="34" spans="1:8" ht="15.75" customHeight="1" x14ac:dyDescent="0.25">
      <c r="A34" s="78" t="s">
        <v>12</v>
      </c>
      <c r="B34" s="79"/>
      <c r="C34" s="79"/>
      <c r="D34" s="79"/>
      <c r="E34" s="79"/>
      <c r="F34" s="79"/>
      <c r="G34" s="80"/>
      <c r="H34" s="54"/>
    </row>
    <row r="35" spans="1:8" ht="15.75" x14ac:dyDescent="0.25">
      <c r="A35" s="24">
        <v>1</v>
      </c>
      <c r="B35" s="35" t="s">
        <v>98</v>
      </c>
      <c r="C35" s="42">
        <v>1</v>
      </c>
      <c r="D35" s="38">
        <f>E35/C35</f>
        <v>340000</v>
      </c>
      <c r="E35" s="26">
        <v>340000</v>
      </c>
      <c r="F35" s="27">
        <f t="shared" ref="F35:F38" si="11">IF(D35&lt;=600000,1,IF(D35&gt;600000,600000/D35,1))</f>
        <v>1</v>
      </c>
      <c r="G35" s="28">
        <f>E35*F35</f>
        <v>340000</v>
      </c>
      <c r="H35" s="54"/>
    </row>
    <row r="36" spans="1:8" ht="15.75" x14ac:dyDescent="0.25">
      <c r="A36" s="24">
        <v>2</v>
      </c>
      <c r="B36" s="35" t="s">
        <v>99</v>
      </c>
      <c r="C36" s="42">
        <v>2</v>
      </c>
      <c r="D36" s="38">
        <f>E36/C36</f>
        <v>300000</v>
      </c>
      <c r="E36" s="26">
        <v>600000</v>
      </c>
      <c r="F36" s="27">
        <f t="shared" si="11"/>
        <v>1</v>
      </c>
      <c r="G36" s="28">
        <f t="shared" ref="G36:G37" si="12">E36*F36</f>
        <v>600000</v>
      </c>
      <c r="H36" s="54"/>
    </row>
    <row r="37" spans="1:8" ht="15.75" x14ac:dyDescent="0.25">
      <c r="A37" s="24">
        <v>3</v>
      </c>
      <c r="B37" s="35" t="s">
        <v>100</v>
      </c>
      <c r="C37" s="42">
        <v>1</v>
      </c>
      <c r="D37" s="38">
        <f>E37/C37</f>
        <v>500000</v>
      </c>
      <c r="E37" s="26">
        <v>500000</v>
      </c>
      <c r="F37" s="27">
        <f t="shared" si="11"/>
        <v>1</v>
      </c>
      <c r="G37" s="28">
        <f t="shared" si="12"/>
        <v>500000</v>
      </c>
      <c r="H37" s="54"/>
    </row>
    <row r="38" spans="1:8" ht="15.75" x14ac:dyDescent="0.25">
      <c r="A38" s="81" t="s">
        <v>88</v>
      </c>
      <c r="B38" s="81"/>
      <c r="C38" s="41">
        <f>SUM(C35:C37)</f>
        <v>4</v>
      </c>
      <c r="D38" s="38">
        <f>E38/C38</f>
        <v>360000</v>
      </c>
      <c r="E38" s="30">
        <f>SUM(E35:E37)</f>
        <v>1440000</v>
      </c>
      <c r="F38" s="27">
        <f t="shared" si="11"/>
        <v>1</v>
      </c>
      <c r="G38" s="28">
        <f>SUM(G35:G37)</f>
        <v>1440000</v>
      </c>
      <c r="H38" s="54"/>
    </row>
    <row r="39" spans="1:8" ht="15.75" customHeight="1" x14ac:dyDescent="0.25">
      <c r="A39" s="78" t="s">
        <v>15</v>
      </c>
      <c r="B39" s="79"/>
      <c r="C39" s="79"/>
      <c r="D39" s="79"/>
      <c r="E39" s="79"/>
      <c r="F39" s="79"/>
      <c r="G39" s="80"/>
      <c r="H39" s="54"/>
    </row>
    <row r="40" spans="1:8" ht="15.75" x14ac:dyDescent="0.25">
      <c r="A40" s="24">
        <v>1</v>
      </c>
      <c r="B40" s="35" t="s">
        <v>101</v>
      </c>
      <c r="C40" s="42">
        <v>3</v>
      </c>
      <c r="D40" s="38">
        <f>E40/C40</f>
        <v>500000</v>
      </c>
      <c r="E40" s="26">
        <v>1500000</v>
      </c>
      <c r="F40" s="27">
        <f t="shared" ref="F40:F43" si="13">IF(D40&lt;=600000,1,IF(D40&gt;600000,600000/D40,1))</f>
        <v>1</v>
      </c>
      <c r="G40" s="28">
        <f t="shared" ref="G40:G42" si="14">E40*F40</f>
        <v>1500000</v>
      </c>
      <c r="H40" s="54"/>
    </row>
    <row r="41" spans="1:8" ht="15.75" x14ac:dyDescent="0.25">
      <c r="A41" s="24">
        <v>2</v>
      </c>
      <c r="B41" s="35" t="s">
        <v>102</v>
      </c>
      <c r="C41" s="42">
        <v>1</v>
      </c>
      <c r="D41" s="38">
        <f>E41/C41</f>
        <v>500000</v>
      </c>
      <c r="E41" s="26">
        <v>500000</v>
      </c>
      <c r="F41" s="27">
        <f t="shared" si="13"/>
        <v>1</v>
      </c>
      <c r="G41" s="28">
        <f t="shared" si="14"/>
        <v>500000</v>
      </c>
      <c r="H41" s="54"/>
    </row>
    <row r="42" spans="1:8" ht="15.75" x14ac:dyDescent="0.25">
      <c r="A42" s="24">
        <v>3</v>
      </c>
      <c r="B42" s="35" t="s">
        <v>103</v>
      </c>
      <c r="C42" s="42">
        <v>4</v>
      </c>
      <c r="D42" s="38">
        <f>E42/C42</f>
        <v>250000</v>
      </c>
      <c r="E42" s="26">
        <v>1000000</v>
      </c>
      <c r="F42" s="27">
        <f t="shared" si="13"/>
        <v>1</v>
      </c>
      <c r="G42" s="28">
        <f t="shared" si="14"/>
        <v>1000000</v>
      </c>
      <c r="H42" s="54"/>
    </row>
    <row r="43" spans="1:8" ht="18.75" customHeight="1" x14ac:dyDescent="0.25">
      <c r="A43" s="81" t="s">
        <v>88</v>
      </c>
      <c r="B43" s="81"/>
      <c r="C43" s="41">
        <f>SUM(C40:C42)</f>
        <v>8</v>
      </c>
      <c r="D43" s="38">
        <f>E43/C43</f>
        <v>375000</v>
      </c>
      <c r="E43" s="30">
        <f>SUM(E40:E42)</f>
        <v>3000000</v>
      </c>
      <c r="F43" s="27">
        <f t="shared" si="13"/>
        <v>1</v>
      </c>
      <c r="G43" s="28">
        <f>SUM(G40:G42)</f>
        <v>3000000</v>
      </c>
      <c r="H43" s="54"/>
    </row>
    <row r="44" spans="1:8" ht="15.75" customHeight="1" x14ac:dyDescent="0.25">
      <c r="A44" s="78" t="s">
        <v>13</v>
      </c>
      <c r="B44" s="79"/>
      <c r="C44" s="79"/>
      <c r="D44" s="79"/>
      <c r="E44" s="79"/>
      <c r="F44" s="79"/>
      <c r="G44" s="80"/>
      <c r="H44" s="54"/>
    </row>
    <row r="45" spans="1:8" ht="15.75" x14ac:dyDescent="0.25">
      <c r="A45" s="24">
        <v>1</v>
      </c>
      <c r="B45" s="24" t="s">
        <v>104</v>
      </c>
      <c r="C45" s="42">
        <v>2</v>
      </c>
      <c r="D45" s="38">
        <f>E45/C45</f>
        <v>239930</v>
      </c>
      <c r="E45" s="26">
        <v>479860</v>
      </c>
      <c r="F45" s="27">
        <f t="shared" ref="F45:F47" si="15">IF(D45&lt;=600000,1,IF(D45&gt;600000,600000/D45,1))</f>
        <v>1</v>
      </c>
      <c r="G45" s="28">
        <f>F45*E45</f>
        <v>479860</v>
      </c>
      <c r="H45" s="54"/>
    </row>
    <row r="46" spans="1:8" ht="18.75" customHeight="1" x14ac:dyDescent="0.25">
      <c r="A46" s="81" t="s">
        <v>88</v>
      </c>
      <c r="B46" s="81"/>
      <c r="C46" s="42">
        <f>SUM(C45:C45)</f>
        <v>2</v>
      </c>
      <c r="D46" s="38">
        <f>E46/C46</f>
        <v>239930</v>
      </c>
      <c r="E46" s="26">
        <f>SUM(E45:E45)</f>
        <v>479860</v>
      </c>
      <c r="F46" s="27">
        <f t="shared" si="15"/>
        <v>1</v>
      </c>
      <c r="G46" s="36">
        <f>F46*E46</f>
        <v>479860</v>
      </c>
      <c r="H46" s="54"/>
    </row>
    <row r="47" spans="1:8" ht="15.75" x14ac:dyDescent="0.25">
      <c r="A47" s="82" t="s">
        <v>105</v>
      </c>
      <c r="B47" s="82"/>
      <c r="C47" s="42">
        <f>C46+C43+C38+C33+C29+C22+C17</f>
        <v>162</v>
      </c>
      <c r="D47" s="31"/>
      <c r="E47" s="25">
        <f>E46+E43+E38+E33+E29+E22+E17</f>
        <v>50000000</v>
      </c>
      <c r="F47" s="27">
        <f t="shared" si="15"/>
        <v>1</v>
      </c>
      <c r="G47" s="36">
        <f>G46+G43+G38+G33+G29+G22+G17</f>
        <v>50000000</v>
      </c>
    </row>
    <row r="48" spans="1:8" x14ac:dyDescent="0.25">
      <c r="E48" s="54"/>
      <c r="F48" s="54"/>
      <c r="G48" s="54"/>
    </row>
  </sheetData>
  <mergeCells count="16">
    <mergeCell ref="A46:B46"/>
    <mergeCell ref="A47:B47"/>
    <mergeCell ref="A4:G4"/>
    <mergeCell ref="A18:G18"/>
    <mergeCell ref="A23:G23"/>
    <mergeCell ref="A30:G30"/>
    <mergeCell ref="A34:G34"/>
    <mergeCell ref="A39:G39"/>
    <mergeCell ref="A29:B29"/>
    <mergeCell ref="A33:B33"/>
    <mergeCell ref="A38:B38"/>
    <mergeCell ref="A1:G1"/>
    <mergeCell ref="A17:B17"/>
    <mergeCell ref="A22:B22"/>
    <mergeCell ref="A44:G44"/>
    <mergeCell ref="A43:B43"/>
  </mergeCells>
  <pageMargins left="0.7" right="0.7" top="0.75" bottom="0.75" header="0.3" footer="0.3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view="pageBreakPreview" zoomScale="90" zoomScaleNormal="100" zoomScaleSheetLayoutView="90" workbookViewId="0">
      <selection activeCell="L2" sqref="L2"/>
    </sheetView>
  </sheetViews>
  <sheetFormatPr defaultRowHeight="15" x14ac:dyDescent="0.25"/>
  <cols>
    <col min="1" max="1" width="7" customWidth="1"/>
    <col min="2" max="2" width="22.7109375" customWidth="1"/>
    <col min="3" max="3" width="17.140625" customWidth="1"/>
    <col min="4" max="4" width="19.5703125" customWidth="1"/>
    <col min="5" max="5" width="21.85546875" customWidth="1"/>
    <col min="6" max="6" width="29.42578125" customWidth="1"/>
    <col min="7" max="7" width="35.140625" customWidth="1"/>
    <col min="8" max="8" width="16.7109375" customWidth="1"/>
  </cols>
  <sheetData>
    <row r="1" spans="1:8" ht="57.75" customHeight="1" x14ac:dyDescent="0.25">
      <c r="A1" s="77" t="s">
        <v>133</v>
      </c>
      <c r="B1" s="77"/>
      <c r="C1" s="77"/>
      <c r="D1" s="77"/>
      <c r="E1" s="77"/>
      <c r="F1" s="77"/>
      <c r="G1" s="77"/>
      <c r="H1" s="43"/>
    </row>
    <row r="2" spans="1:8" ht="176.25" customHeight="1" x14ac:dyDescent="0.25">
      <c r="A2" s="22" t="s">
        <v>0</v>
      </c>
      <c r="B2" s="22" t="s">
        <v>19</v>
      </c>
      <c r="C2" s="22" t="s">
        <v>60</v>
      </c>
      <c r="D2" s="22" t="s">
        <v>61</v>
      </c>
      <c r="E2" s="22" t="s">
        <v>129</v>
      </c>
      <c r="F2" s="22" t="s">
        <v>59</v>
      </c>
      <c r="G2" s="22" t="s">
        <v>107</v>
      </c>
      <c r="H2" s="43"/>
    </row>
    <row r="3" spans="1:8" ht="15.75" x14ac:dyDescent="0.25">
      <c r="A3" s="22">
        <v>1</v>
      </c>
      <c r="B3" s="22">
        <v>2</v>
      </c>
      <c r="C3" s="22">
        <v>3</v>
      </c>
      <c r="D3" s="62">
        <v>4</v>
      </c>
      <c r="E3" s="62">
        <v>5</v>
      </c>
      <c r="F3" s="62">
        <v>6</v>
      </c>
      <c r="G3" s="62" t="s">
        <v>62</v>
      </c>
      <c r="H3" s="43"/>
    </row>
    <row r="4" spans="1:8" ht="15.75" x14ac:dyDescent="0.25">
      <c r="A4" s="83" t="s">
        <v>125</v>
      </c>
      <c r="B4" s="84"/>
      <c r="C4" s="84"/>
      <c r="D4" s="84"/>
      <c r="E4" s="84"/>
      <c r="F4" s="84"/>
      <c r="G4" s="85"/>
      <c r="H4" s="43"/>
    </row>
    <row r="5" spans="1:8" ht="15.75" x14ac:dyDescent="0.25">
      <c r="A5" s="22">
        <v>1</v>
      </c>
      <c r="B5" s="1" t="s">
        <v>40</v>
      </c>
      <c r="C5" s="42">
        <v>8</v>
      </c>
      <c r="D5" s="37">
        <f>E5/C5</f>
        <v>600000</v>
      </c>
      <c r="E5" s="26">
        <v>4800000</v>
      </c>
      <c r="F5" s="44">
        <f>IF(D5&lt;=600000,1,IF(D5&gt;600000,600000/D5,1))</f>
        <v>1</v>
      </c>
      <c r="G5" s="28">
        <f>E5*F5</f>
        <v>4800000</v>
      </c>
      <c r="H5" s="55"/>
    </row>
    <row r="6" spans="1:8" ht="15.75" x14ac:dyDescent="0.25">
      <c r="A6" s="81" t="s">
        <v>88</v>
      </c>
      <c r="B6" s="81"/>
      <c r="C6" s="42">
        <f>C5</f>
        <v>8</v>
      </c>
      <c r="D6" s="25">
        <f>E6/C6</f>
        <v>600000</v>
      </c>
      <c r="E6" s="45">
        <f t="shared" ref="E6" si="0">E5</f>
        <v>4800000</v>
      </c>
      <c r="F6" s="44">
        <f>IF(D6&lt;=600000,1,IF(D6&gt;600000,600000/D6,1))</f>
        <v>1</v>
      </c>
      <c r="G6" s="28">
        <f>E6*F6</f>
        <v>4800000</v>
      </c>
      <c r="H6" s="55"/>
    </row>
    <row r="7" spans="1:8" ht="15.75" x14ac:dyDescent="0.25">
      <c r="A7" s="78" t="s">
        <v>108</v>
      </c>
      <c r="B7" s="79"/>
      <c r="C7" s="79"/>
      <c r="D7" s="79"/>
      <c r="E7" s="79"/>
      <c r="F7" s="79"/>
      <c r="G7" s="80"/>
      <c r="H7" s="55"/>
    </row>
    <row r="8" spans="1:8" ht="15.75" x14ac:dyDescent="0.25">
      <c r="A8" s="61">
        <v>1</v>
      </c>
      <c r="B8" s="1" t="s">
        <v>109</v>
      </c>
      <c r="C8" s="42">
        <v>3</v>
      </c>
      <c r="D8" s="25">
        <f>E8/C8</f>
        <v>500000</v>
      </c>
      <c r="E8" s="26">
        <v>1500000</v>
      </c>
      <c r="F8" s="27">
        <f>IF(D8&lt;=600000,1,IF(D8&gt;600000,600000/D8,1))</f>
        <v>1</v>
      </c>
      <c r="G8" s="28">
        <f>E8*F8</f>
        <v>1500000</v>
      </c>
      <c r="H8" s="55"/>
    </row>
    <row r="9" spans="1:8" ht="15.75" x14ac:dyDescent="0.25">
      <c r="A9" s="61">
        <v>2</v>
      </c>
      <c r="B9" s="1" t="s">
        <v>110</v>
      </c>
      <c r="C9" s="42">
        <v>4</v>
      </c>
      <c r="D9" s="25">
        <f t="shared" ref="D9:D11" si="1">E9/C9</f>
        <v>600000</v>
      </c>
      <c r="E9" s="26">
        <v>2400000</v>
      </c>
      <c r="F9" s="27">
        <f t="shared" ref="F9:F11" si="2">IF(D9&lt;=600000,1,IF(D9&gt;600000,600000/D9,1))</f>
        <v>1</v>
      </c>
      <c r="G9" s="28">
        <f t="shared" ref="G9:G12" si="3">E9*F9</f>
        <v>2400000</v>
      </c>
      <c r="H9" s="55"/>
    </row>
    <row r="10" spans="1:8" ht="15.75" x14ac:dyDescent="0.25">
      <c r="A10" s="61">
        <v>3</v>
      </c>
      <c r="B10" s="1" t="s">
        <v>48</v>
      </c>
      <c r="C10" s="42">
        <v>1</v>
      </c>
      <c r="D10" s="25">
        <f t="shared" si="1"/>
        <v>350000</v>
      </c>
      <c r="E10" s="26">
        <v>350000</v>
      </c>
      <c r="F10" s="27">
        <f t="shared" si="2"/>
        <v>1</v>
      </c>
      <c r="G10" s="28">
        <f t="shared" si="3"/>
        <v>350000</v>
      </c>
      <c r="H10" s="55"/>
    </row>
    <row r="11" spans="1:8" ht="15.75" x14ac:dyDescent="0.25">
      <c r="A11" s="61">
        <v>4</v>
      </c>
      <c r="B11" s="1" t="s">
        <v>111</v>
      </c>
      <c r="C11" s="42">
        <v>1</v>
      </c>
      <c r="D11" s="25">
        <f t="shared" si="1"/>
        <v>350000</v>
      </c>
      <c r="E11" s="26">
        <v>350000</v>
      </c>
      <c r="F11" s="27">
        <f t="shared" si="2"/>
        <v>1</v>
      </c>
      <c r="G11" s="28">
        <f t="shared" si="3"/>
        <v>350000</v>
      </c>
      <c r="H11" s="55"/>
    </row>
    <row r="12" spans="1:8" ht="15.75" x14ac:dyDescent="0.25">
      <c r="A12" s="81" t="s">
        <v>88</v>
      </c>
      <c r="B12" s="81"/>
      <c r="C12" s="42">
        <f>SUM(C8:C11)</f>
        <v>9</v>
      </c>
      <c r="D12" s="25">
        <f>E12/C12</f>
        <v>511111.11111111112</v>
      </c>
      <c r="E12" s="46">
        <f>SUM(E8:E11)</f>
        <v>4600000</v>
      </c>
      <c r="F12" s="27">
        <f>IF(D12&lt;=600000,1,IF(D12&gt;600000,600000/D12,1))</f>
        <v>1</v>
      </c>
      <c r="G12" s="28">
        <f t="shared" si="3"/>
        <v>4600000</v>
      </c>
      <c r="H12" s="55"/>
    </row>
    <row r="13" spans="1:8" ht="15.75" x14ac:dyDescent="0.25">
      <c r="A13" s="81" t="s">
        <v>89</v>
      </c>
      <c r="B13" s="81"/>
      <c r="C13" s="81"/>
      <c r="D13" s="81"/>
      <c r="E13" s="81"/>
      <c r="F13" s="81"/>
      <c r="G13" s="81"/>
      <c r="H13" s="55"/>
    </row>
    <row r="14" spans="1:8" ht="15.75" x14ac:dyDescent="0.25">
      <c r="A14" s="61">
        <v>1</v>
      </c>
      <c r="B14" s="1" t="s">
        <v>90</v>
      </c>
      <c r="C14" s="42">
        <v>6</v>
      </c>
      <c r="D14" s="25">
        <f t="shared" ref="D14:D15" si="4">E14/C14</f>
        <v>600000</v>
      </c>
      <c r="E14" s="26">
        <v>3600000</v>
      </c>
      <c r="F14" s="27">
        <f>IF(D14&lt;=600000,1,IF(D14&gt;600000,600000/D14,1))</f>
        <v>1</v>
      </c>
      <c r="G14" s="28">
        <f>E14*F14</f>
        <v>3600000</v>
      </c>
      <c r="H14" s="55"/>
    </row>
    <row r="15" spans="1:8" ht="15.75" x14ac:dyDescent="0.25">
      <c r="A15" s="61">
        <v>2</v>
      </c>
      <c r="B15" s="1" t="s">
        <v>92</v>
      </c>
      <c r="C15" s="42">
        <v>1</v>
      </c>
      <c r="D15" s="25">
        <f t="shared" si="4"/>
        <v>600000</v>
      </c>
      <c r="E15" s="26">
        <v>600000</v>
      </c>
      <c r="F15" s="27">
        <f t="shared" ref="F15:F16" si="5">IF(D15&lt;=600000,1,IF(D15&gt;600000,600000/D15,1))</f>
        <v>1</v>
      </c>
      <c r="G15" s="28">
        <f t="shared" ref="G15:G16" si="6">E15*F15</f>
        <v>600000</v>
      </c>
      <c r="H15" s="55"/>
    </row>
    <row r="16" spans="1:8" ht="15.75" x14ac:dyDescent="0.25">
      <c r="A16" s="81" t="s">
        <v>88</v>
      </c>
      <c r="B16" s="81"/>
      <c r="C16" s="42">
        <f>SUM(C14:C15)</f>
        <v>7</v>
      </c>
      <c r="D16" s="25">
        <f>E16/C16</f>
        <v>600000</v>
      </c>
      <c r="E16" s="26">
        <f>SUM(E14:E15)</f>
        <v>4200000</v>
      </c>
      <c r="F16" s="27">
        <f t="shared" si="5"/>
        <v>1</v>
      </c>
      <c r="G16" s="28">
        <f t="shared" si="6"/>
        <v>4200000</v>
      </c>
      <c r="H16" s="55"/>
    </row>
    <row r="17" spans="1:8" ht="15.75" x14ac:dyDescent="0.25">
      <c r="A17" s="78" t="s">
        <v>14</v>
      </c>
      <c r="B17" s="79"/>
      <c r="C17" s="79"/>
      <c r="D17" s="79"/>
      <c r="E17" s="79"/>
      <c r="F17" s="79"/>
      <c r="G17" s="80"/>
      <c r="H17" s="55"/>
    </row>
    <row r="18" spans="1:8" ht="15.75" x14ac:dyDescent="0.25">
      <c r="A18" s="61">
        <v>1</v>
      </c>
      <c r="B18" s="1" t="s">
        <v>44</v>
      </c>
      <c r="C18" s="42">
        <v>2</v>
      </c>
      <c r="D18" s="25">
        <f t="shared" ref="D18:D24" si="7">E18/C18</f>
        <v>350000</v>
      </c>
      <c r="E18" s="26">
        <v>700000</v>
      </c>
      <c r="F18" s="27">
        <f t="shared" ref="F18:F24" si="8">IF(D18&lt;=600000,1,IF(D18&gt;600000,600000/D18,1))</f>
        <v>1</v>
      </c>
      <c r="G18" s="28">
        <f>E18*F18</f>
        <v>700000</v>
      </c>
      <c r="H18" s="55"/>
    </row>
    <row r="19" spans="1:8" ht="15.75" x14ac:dyDescent="0.25">
      <c r="A19" s="61">
        <v>2</v>
      </c>
      <c r="B19" s="1" t="s">
        <v>112</v>
      </c>
      <c r="C19" s="42">
        <v>1</v>
      </c>
      <c r="D19" s="25">
        <f t="shared" si="7"/>
        <v>300000</v>
      </c>
      <c r="E19" s="26">
        <v>300000</v>
      </c>
      <c r="F19" s="27">
        <f t="shared" si="8"/>
        <v>1</v>
      </c>
      <c r="G19" s="28">
        <f t="shared" ref="G19:G23" si="9">E19*F19</f>
        <v>300000</v>
      </c>
      <c r="H19" s="55"/>
    </row>
    <row r="20" spans="1:8" ht="15.75" x14ac:dyDescent="0.25">
      <c r="A20" s="61">
        <v>3</v>
      </c>
      <c r="B20" s="1" t="s">
        <v>94</v>
      </c>
      <c r="C20" s="42">
        <v>2</v>
      </c>
      <c r="D20" s="25">
        <f t="shared" si="7"/>
        <v>374450</v>
      </c>
      <c r="E20" s="26">
        <v>748900</v>
      </c>
      <c r="F20" s="27">
        <f t="shared" si="8"/>
        <v>1</v>
      </c>
      <c r="G20" s="28">
        <f t="shared" si="9"/>
        <v>748900</v>
      </c>
      <c r="H20" s="55"/>
    </row>
    <row r="21" spans="1:8" ht="15.75" x14ac:dyDescent="0.25">
      <c r="A21" s="61">
        <v>4</v>
      </c>
      <c r="B21" s="1" t="s">
        <v>42</v>
      </c>
      <c r="C21" s="49">
        <v>1</v>
      </c>
      <c r="D21" s="25">
        <f t="shared" si="7"/>
        <v>600000</v>
      </c>
      <c r="E21" s="29">
        <v>600000</v>
      </c>
      <c r="F21" s="27">
        <f t="shared" si="8"/>
        <v>1</v>
      </c>
      <c r="G21" s="28">
        <f t="shared" si="9"/>
        <v>600000</v>
      </c>
      <c r="H21" s="55"/>
    </row>
    <row r="22" spans="1:8" ht="15.75" x14ac:dyDescent="0.25">
      <c r="A22" s="61">
        <v>5</v>
      </c>
      <c r="B22" s="1" t="s">
        <v>43</v>
      </c>
      <c r="C22" s="49">
        <v>1</v>
      </c>
      <c r="D22" s="25">
        <f t="shared" si="7"/>
        <v>300000</v>
      </c>
      <c r="E22" s="29">
        <v>300000</v>
      </c>
      <c r="F22" s="27">
        <f t="shared" si="8"/>
        <v>1</v>
      </c>
      <c r="G22" s="28">
        <f t="shared" si="9"/>
        <v>300000</v>
      </c>
      <c r="H22" s="55"/>
    </row>
    <row r="23" spans="1:8" ht="15.75" x14ac:dyDescent="0.25">
      <c r="A23" s="61">
        <v>6</v>
      </c>
      <c r="B23" s="1" t="s">
        <v>46</v>
      </c>
      <c r="C23" s="49">
        <v>1</v>
      </c>
      <c r="D23" s="25">
        <f t="shared" si="7"/>
        <v>600000</v>
      </c>
      <c r="E23" s="29">
        <v>600000</v>
      </c>
      <c r="F23" s="27">
        <f t="shared" si="8"/>
        <v>1</v>
      </c>
      <c r="G23" s="28">
        <f t="shared" si="9"/>
        <v>600000</v>
      </c>
      <c r="H23" s="55"/>
    </row>
    <row r="24" spans="1:8" ht="15.75" x14ac:dyDescent="0.25">
      <c r="A24" s="81" t="s">
        <v>88</v>
      </c>
      <c r="B24" s="81"/>
      <c r="C24" s="41">
        <f>SUM(C18:C23)</f>
        <v>8</v>
      </c>
      <c r="D24" s="25">
        <f t="shared" si="7"/>
        <v>406112.5</v>
      </c>
      <c r="E24" s="30">
        <f>SUM(E18:E23)</f>
        <v>3248900</v>
      </c>
      <c r="F24" s="27">
        <f t="shared" si="8"/>
        <v>1</v>
      </c>
      <c r="G24" s="28">
        <f>E24*F24</f>
        <v>3248900</v>
      </c>
      <c r="H24" s="55"/>
    </row>
    <row r="25" spans="1:8" ht="15.75" x14ac:dyDescent="0.25">
      <c r="A25" s="78" t="s">
        <v>16</v>
      </c>
      <c r="B25" s="79"/>
      <c r="C25" s="79"/>
      <c r="D25" s="79"/>
      <c r="E25" s="79"/>
      <c r="F25" s="79"/>
      <c r="G25" s="80"/>
      <c r="H25" s="55"/>
    </row>
    <row r="26" spans="1:8" ht="15.75" x14ac:dyDescent="0.25">
      <c r="A26" s="61">
        <v>1</v>
      </c>
      <c r="B26" s="1" t="s">
        <v>57</v>
      </c>
      <c r="C26" s="41">
        <v>7</v>
      </c>
      <c r="D26" s="25">
        <f>E26/C26</f>
        <v>600000</v>
      </c>
      <c r="E26" s="30">
        <v>4200000</v>
      </c>
      <c r="F26" s="27">
        <f>IF(D26&lt;=600000,1,IF(D26&gt;600000,600000/D26,1))</f>
        <v>1</v>
      </c>
      <c r="G26" s="47">
        <f>E26*F26</f>
        <v>4200000</v>
      </c>
      <c r="H26" s="55"/>
    </row>
    <row r="27" spans="1:8" ht="15.75" x14ac:dyDescent="0.25">
      <c r="A27" s="81" t="s">
        <v>88</v>
      </c>
      <c r="B27" s="81"/>
      <c r="C27" s="41">
        <f>SUM(C26)</f>
        <v>7</v>
      </c>
      <c r="D27" s="25">
        <f>E27/C27</f>
        <v>600000</v>
      </c>
      <c r="E27" s="45">
        <f t="shared" ref="E27" si="10">SUM(E26)</f>
        <v>4200000</v>
      </c>
      <c r="F27" s="27">
        <f>IF(D27&lt;=600000,1,IF(D27&gt;600000,600000/D27,1))</f>
        <v>1</v>
      </c>
      <c r="G27" s="47">
        <f>E27*F27</f>
        <v>4200000</v>
      </c>
      <c r="H27" s="55"/>
    </row>
    <row r="28" spans="1:8" ht="15.75" x14ac:dyDescent="0.25">
      <c r="A28" s="78" t="s">
        <v>11</v>
      </c>
      <c r="B28" s="79"/>
      <c r="C28" s="79"/>
      <c r="D28" s="79"/>
      <c r="E28" s="79"/>
      <c r="F28" s="79"/>
      <c r="G28" s="80"/>
      <c r="H28" s="55"/>
    </row>
    <row r="29" spans="1:8" ht="15.75" x14ac:dyDescent="0.25">
      <c r="A29" s="61">
        <v>1</v>
      </c>
      <c r="B29" s="1" t="s">
        <v>113</v>
      </c>
      <c r="C29" s="41">
        <v>5</v>
      </c>
      <c r="D29" s="25">
        <f>E29/C29</f>
        <v>300000</v>
      </c>
      <c r="E29" s="45">
        <v>1500000</v>
      </c>
      <c r="F29" s="27">
        <f>IF(D29&lt;=600000,1,IF(D29&gt;600000,600000/D29,1))</f>
        <v>1</v>
      </c>
      <c r="G29" s="28">
        <f>E29*F29</f>
        <v>1500000</v>
      </c>
      <c r="H29" s="55"/>
    </row>
    <row r="30" spans="1:8" ht="15.75" x14ac:dyDescent="0.25">
      <c r="A30" s="61">
        <v>2</v>
      </c>
      <c r="B30" s="1" t="s">
        <v>28</v>
      </c>
      <c r="C30" s="41">
        <v>4</v>
      </c>
      <c r="D30" s="25">
        <f>E30/C30</f>
        <v>230000</v>
      </c>
      <c r="E30" s="45">
        <v>920000</v>
      </c>
      <c r="F30" s="27">
        <f t="shared" ref="F30:F31" si="11">IF(D30&lt;=600000,1,IF(D30&gt;600000,600000/D30,1))</f>
        <v>1</v>
      </c>
      <c r="G30" s="28">
        <f t="shared" ref="G30:G31" si="12">E30*F30</f>
        <v>920000</v>
      </c>
      <c r="H30" s="55"/>
    </row>
    <row r="31" spans="1:8" ht="15.75" x14ac:dyDescent="0.25">
      <c r="A31" s="81" t="s">
        <v>88</v>
      </c>
      <c r="B31" s="81"/>
      <c r="C31" s="41">
        <f>SUM(C29:C30)</f>
        <v>9</v>
      </c>
      <c r="D31" s="25">
        <f>E31/C31</f>
        <v>268888.88888888888</v>
      </c>
      <c r="E31" s="45">
        <f>SUM(E29:E30)</f>
        <v>2420000</v>
      </c>
      <c r="F31" s="27">
        <f t="shared" si="11"/>
        <v>1</v>
      </c>
      <c r="G31" s="28">
        <f t="shared" si="12"/>
        <v>2420000</v>
      </c>
      <c r="H31" s="55"/>
    </row>
    <row r="32" spans="1:8" ht="15.75" x14ac:dyDescent="0.25">
      <c r="A32" s="78" t="s">
        <v>95</v>
      </c>
      <c r="B32" s="79"/>
      <c r="C32" s="79"/>
      <c r="D32" s="79"/>
      <c r="E32" s="79"/>
      <c r="F32" s="79"/>
      <c r="G32" s="80"/>
      <c r="H32" s="55"/>
    </row>
    <row r="33" spans="1:8" ht="15.75" x14ac:dyDescent="0.25">
      <c r="A33" s="61">
        <v>1</v>
      </c>
      <c r="B33" s="1" t="s">
        <v>96</v>
      </c>
      <c r="C33" s="42">
        <v>5</v>
      </c>
      <c r="D33" s="25">
        <f>E33/C33</f>
        <v>335600</v>
      </c>
      <c r="E33" s="26">
        <v>1678000</v>
      </c>
      <c r="F33" s="27">
        <f t="shared" ref="F33:F37" si="13">IF(D33&lt;=600000,1,IF(D33&gt;600000,600000/D33,1))</f>
        <v>1</v>
      </c>
      <c r="G33" s="28">
        <f>E33*F33</f>
        <v>1678000</v>
      </c>
      <c r="H33" s="55"/>
    </row>
    <row r="34" spans="1:8" ht="15.75" x14ac:dyDescent="0.25">
      <c r="A34" s="61">
        <v>2</v>
      </c>
      <c r="B34" s="1" t="s">
        <v>97</v>
      </c>
      <c r="C34" s="42">
        <v>1</v>
      </c>
      <c r="D34" s="25">
        <f>E34/C34</f>
        <v>397600</v>
      </c>
      <c r="E34" s="26">
        <v>397600</v>
      </c>
      <c r="F34" s="27">
        <f t="shared" si="13"/>
        <v>1</v>
      </c>
      <c r="G34" s="28">
        <f t="shared" ref="G34:G37" si="14">E34*F34</f>
        <v>397600</v>
      </c>
      <c r="H34" s="55"/>
    </row>
    <row r="35" spans="1:8" ht="15.75" x14ac:dyDescent="0.25">
      <c r="A35" s="61">
        <v>3</v>
      </c>
      <c r="B35" s="1" t="s">
        <v>114</v>
      </c>
      <c r="C35" s="42">
        <v>1</v>
      </c>
      <c r="D35" s="25">
        <f t="shared" ref="D35:D36" si="15">E35/C35</f>
        <v>269500</v>
      </c>
      <c r="E35" s="26">
        <v>269500</v>
      </c>
      <c r="F35" s="27">
        <f t="shared" si="13"/>
        <v>1</v>
      </c>
      <c r="G35" s="28">
        <f t="shared" si="14"/>
        <v>269500</v>
      </c>
      <c r="H35" s="55"/>
    </row>
    <row r="36" spans="1:8" ht="15.75" x14ac:dyDescent="0.25">
      <c r="A36" s="61">
        <v>4</v>
      </c>
      <c r="B36" s="1" t="s">
        <v>115</v>
      </c>
      <c r="C36" s="42">
        <v>3</v>
      </c>
      <c r="D36" s="25">
        <f t="shared" si="15"/>
        <v>262000</v>
      </c>
      <c r="E36" s="26">
        <v>786000</v>
      </c>
      <c r="F36" s="27">
        <f t="shared" si="13"/>
        <v>1</v>
      </c>
      <c r="G36" s="28">
        <f t="shared" si="14"/>
        <v>786000</v>
      </c>
      <c r="H36" s="55"/>
    </row>
    <row r="37" spans="1:8" ht="15.75" x14ac:dyDescent="0.25">
      <c r="A37" s="81" t="s">
        <v>88</v>
      </c>
      <c r="B37" s="81"/>
      <c r="C37" s="57">
        <v>10</v>
      </c>
      <c r="D37" s="25">
        <f>E37/C37</f>
        <v>313110</v>
      </c>
      <c r="E37" s="30">
        <f>SUM(E33:E36)</f>
        <v>3131100</v>
      </c>
      <c r="F37" s="27">
        <f t="shared" si="13"/>
        <v>1</v>
      </c>
      <c r="G37" s="28">
        <f t="shared" si="14"/>
        <v>3131100</v>
      </c>
      <c r="H37" s="55"/>
    </row>
    <row r="38" spans="1:8" ht="15.75" x14ac:dyDescent="0.25">
      <c r="A38" s="78" t="s">
        <v>18</v>
      </c>
      <c r="B38" s="79"/>
      <c r="C38" s="79"/>
      <c r="D38" s="79"/>
      <c r="E38" s="79"/>
      <c r="F38" s="79"/>
      <c r="G38" s="80"/>
      <c r="H38" s="55"/>
    </row>
    <row r="39" spans="1:8" ht="15.75" x14ac:dyDescent="0.25">
      <c r="A39" s="61">
        <v>1</v>
      </c>
      <c r="B39" s="48" t="s">
        <v>116</v>
      </c>
      <c r="C39" s="41">
        <v>2</v>
      </c>
      <c r="D39" s="45">
        <f>E39/C39</f>
        <v>100000</v>
      </c>
      <c r="E39" s="30">
        <v>200000</v>
      </c>
      <c r="F39" s="27">
        <f>IF(D39&lt;=600000,1,IF(D39&gt;600000,600000/D39,1))</f>
        <v>1</v>
      </c>
      <c r="G39" s="28">
        <f>E39*F39</f>
        <v>200000</v>
      </c>
      <c r="H39" s="55"/>
    </row>
    <row r="40" spans="1:8" ht="15.75" x14ac:dyDescent="0.25">
      <c r="A40" s="81" t="s">
        <v>88</v>
      </c>
      <c r="B40" s="81"/>
      <c r="C40" s="41">
        <f>SUM(C39)</f>
        <v>2</v>
      </c>
      <c r="D40" s="45">
        <f>E40/C40</f>
        <v>100000</v>
      </c>
      <c r="E40" s="45">
        <f t="shared" ref="E40" si="16">SUM(E39)</f>
        <v>200000</v>
      </c>
      <c r="F40" s="27">
        <f>IF(D40&lt;=600000,1,IF(D40&gt;600000,600000/D40,1))</f>
        <v>1</v>
      </c>
      <c r="G40" s="28">
        <f>E40*F40</f>
        <v>200000</v>
      </c>
      <c r="H40" s="55"/>
    </row>
    <row r="41" spans="1:8" ht="15.75" x14ac:dyDescent="0.25">
      <c r="A41" s="78" t="s">
        <v>12</v>
      </c>
      <c r="B41" s="79"/>
      <c r="C41" s="79"/>
      <c r="D41" s="79"/>
      <c r="E41" s="79"/>
      <c r="F41" s="79"/>
      <c r="G41" s="80"/>
      <c r="H41" s="55"/>
    </row>
    <row r="42" spans="1:8" ht="15.75" x14ac:dyDescent="0.25">
      <c r="A42" s="61">
        <v>1</v>
      </c>
      <c r="B42" s="48" t="s">
        <v>117</v>
      </c>
      <c r="C42" s="42">
        <v>2</v>
      </c>
      <c r="D42" s="25">
        <f>E42/C42</f>
        <v>600000</v>
      </c>
      <c r="E42" s="26">
        <v>1200000</v>
      </c>
      <c r="F42" s="27">
        <f t="shared" ref="F42:F44" si="17">IF(D42&lt;=600000,1,IF(D42&gt;600000,600000/D42,1))</f>
        <v>1</v>
      </c>
      <c r="G42" s="28">
        <f>E42*F42</f>
        <v>1200000</v>
      </c>
      <c r="H42" s="55"/>
    </row>
    <row r="43" spans="1:8" ht="15.75" x14ac:dyDescent="0.25">
      <c r="A43" s="61">
        <v>2</v>
      </c>
      <c r="B43" s="48" t="s">
        <v>118</v>
      </c>
      <c r="C43" s="42">
        <v>1</v>
      </c>
      <c r="D43" s="25">
        <f>E43/C43</f>
        <v>600000</v>
      </c>
      <c r="E43" s="26">
        <v>600000</v>
      </c>
      <c r="F43" s="27">
        <f>IF(D43&lt;=600000,1,IF(D43&gt;600000,600000/D43,1))</f>
        <v>1</v>
      </c>
      <c r="G43" s="28">
        <f t="shared" ref="G43:G44" si="18">E43*F43</f>
        <v>600000</v>
      </c>
      <c r="H43" s="55"/>
    </row>
    <row r="44" spans="1:8" ht="15.75" x14ac:dyDescent="0.25">
      <c r="A44" s="61">
        <v>3</v>
      </c>
      <c r="B44" s="48" t="s">
        <v>119</v>
      </c>
      <c r="C44" s="42">
        <v>1</v>
      </c>
      <c r="D44" s="25">
        <f>E44/C44</f>
        <v>600000</v>
      </c>
      <c r="E44" s="26">
        <v>600000</v>
      </c>
      <c r="F44" s="27">
        <f t="shared" si="17"/>
        <v>1</v>
      </c>
      <c r="G44" s="28">
        <f t="shared" si="18"/>
        <v>600000</v>
      </c>
      <c r="H44" s="55"/>
    </row>
    <row r="45" spans="1:8" ht="15.75" x14ac:dyDescent="0.25">
      <c r="A45" s="81" t="s">
        <v>88</v>
      </c>
      <c r="B45" s="81"/>
      <c r="C45" s="41">
        <f>SUM(C42:C44)</f>
        <v>4</v>
      </c>
      <c r="D45" s="25">
        <f>E45/C45</f>
        <v>600000</v>
      </c>
      <c r="E45" s="30">
        <f>SUM(E42:E44)</f>
        <v>2400000</v>
      </c>
      <c r="F45" s="27">
        <f>IF(D47&lt;=600000,1,IF(D47&gt;600000,600000/D47,1))</f>
        <v>1</v>
      </c>
      <c r="G45" s="28">
        <f>E45*F45</f>
        <v>2400000</v>
      </c>
      <c r="H45" s="55"/>
    </row>
    <row r="46" spans="1:8" ht="15.75" x14ac:dyDescent="0.25">
      <c r="A46" s="78" t="s">
        <v>126</v>
      </c>
      <c r="B46" s="79"/>
      <c r="C46" s="79"/>
      <c r="D46" s="79"/>
      <c r="E46" s="79"/>
      <c r="F46" s="79"/>
      <c r="G46" s="80"/>
      <c r="H46" s="55"/>
    </row>
    <row r="47" spans="1:8" ht="15.75" x14ac:dyDescent="0.25">
      <c r="A47" s="61">
        <v>1</v>
      </c>
      <c r="B47" s="48" t="s">
        <v>56</v>
      </c>
      <c r="C47" s="41">
        <v>16</v>
      </c>
      <c r="D47" s="25">
        <f>E47/C47</f>
        <v>600000</v>
      </c>
      <c r="E47" s="25">
        <v>9600000</v>
      </c>
      <c r="F47" s="27">
        <f>IF(D47&lt;=600000,1,IF(D47&gt;600000,600000/D47,1))</f>
        <v>1</v>
      </c>
      <c r="G47" s="28">
        <f>E47*F47</f>
        <v>9600000</v>
      </c>
      <c r="H47" s="55"/>
    </row>
    <row r="48" spans="1:8" ht="15.75" x14ac:dyDescent="0.25">
      <c r="A48" s="81" t="s">
        <v>88</v>
      </c>
      <c r="B48" s="81"/>
      <c r="C48" s="41">
        <f>C47</f>
        <v>16</v>
      </c>
      <c r="D48" s="25">
        <f>E48/C48</f>
        <v>600000</v>
      </c>
      <c r="E48" s="25">
        <f t="shared" ref="E48" si="19">E47</f>
        <v>9600000</v>
      </c>
      <c r="F48" s="27">
        <f>IF(D48&lt;=600000,1,IF(D48&gt;600000,600000/D48,1))</f>
        <v>1</v>
      </c>
      <c r="G48" s="28">
        <f>F48*E48</f>
        <v>9600000</v>
      </c>
      <c r="H48" s="55"/>
    </row>
    <row r="49" spans="1:8" ht="15.75" x14ac:dyDescent="0.25">
      <c r="A49" s="78" t="s">
        <v>15</v>
      </c>
      <c r="B49" s="79"/>
      <c r="C49" s="79"/>
      <c r="D49" s="79"/>
      <c r="E49" s="79"/>
      <c r="F49" s="79"/>
      <c r="G49" s="80"/>
      <c r="H49" s="55"/>
    </row>
    <row r="50" spans="1:8" ht="15.75" x14ac:dyDescent="0.25">
      <c r="A50" s="61">
        <v>1</v>
      </c>
      <c r="B50" s="48" t="s">
        <v>120</v>
      </c>
      <c r="C50" s="42">
        <v>6</v>
      </c>
      <c r="D50" s="25">
        <f>E50/C50</f>
        <v>266666.66666666669</v>
      </c>
      <c r="E50" s="26">
        <v>1600000</v>
      </c>
      <c r="F50" s="27">
        <f t="shared" ref="F50:F51" si="20">IF(D50&lt;=600000,1,IF(D50&gt;600000,600000/D50,1))</f>
        <v>1</v>
      </c>
      <c r="G50" s="28">
        <f t="shared" ref="G50:G51" si="21">E50*F50</f>
        <v>1600000</v>
      </c>
      <c r="H50" s="55"/>
    </row>
    <row r="51" spans="1:8" ht="15.75" x14ac:dyDescent="0.25">
      <c r="A51" s="81" t="s">
        <v>88</v>
      </c>
      <c r="B51" s="81"/>
      <c r="C51" s="41">
        <f>SUM(C50:C50)</f>
        <v>6</v>
      </c>
      <c r="D51" s="25">
        <f>E51/C51</f>
        <v>266666.66666666669</v>
      </c>
      <c r="E51" s="30">
        <f>SUM(E50:E50)</f>
        <v>1600000</v>
      </c>
      <c r="F51" s="27">
        <f t="shared" si="20"/>
        <v>1</v>
      </c>
      <c r="G51" s="28">
        <f t="shared" si="21"/>
        <v>1600000</v>
      </c>
      <c r="H51" s="55"/>
    </row>
    <row r="52" spans="1:8" ht="15.75" x14ac:dyDescent="0.25">
      <c r="A52" s="78" t="s">
        <v>124</v>
      </c>
      <c r="B52" s="79"/>
      <c r="C52" s="79"/>
      <c r="D52" s="79"/>
      <c r="E52" s="79"/>
      <c r="F52" s="79"/>
      <c r="G52" s="80"/>
      <c r="H52" s="55"/>
    </row>
    <row r="53" spans="1:8" ht="15.75" x14ac:dyDescent="0.25">
      <c r="A53" s="61">
        <v>1</v>
      </c>
      <c r="B53" s="48" t="s">
        <v>58</v>
      </c>
      <c r="C53" s="41">
        <v>8</v>
      </c>
      <c r="D53" s="25">
        <f>E53/C53</f>
        <v>600000</v>
      </c>
      <c r="E53" s="30">
        <v>4800000</v>
      </c>
      <c r="F53" s="27">
        <f>IF(D53&lt;=600000,1,IF(D53&gt;600000,600000/D53,1))</f>
        <v>1</v>
      </c>
      <c r="G53" s="28">
        <f>E53*F53</f>
        <v>4800000</v>
      </c>
      <c r="H53" s="55"/>
    </row>
    <row r="54" spans="1:8" ht="15.75" x14ac:dyDescent="0.25">
      <c r="A54" s="81" t="s">
        <v>88</v>
      </c>
      <c r="B54" s="81"/>
      <c r="C54" s="41">
        <f>C53</f>
        <v>8</v>
      </c>
      <c r="D54" s="25">
        <f>E54/C54</f>
        <v>600000</v>
      </c>
      <c r="E54" s="45">
        <f t="shared" ref="E54" si="22">E53</f>
        <v>4800000</v>
      </c>
      <c r="F54" s="27">
        <f>IF(D54&lt;=600000,1,IF(D54&gt;600000,600000/D54,1))</f>
        <v>1</v>
      </c>
      <c r="G54" s="28">
        <f>E54*F54</f>
        <v>4800000</v>
      </c>
      <c r="H54" s="55"/>
    </row>
    <row r="55" spans="1:8" ht="15.75" x14ac:dyDescent="0.25">
      <c r="A55" s="78" t="s">
        <v>13</v>
      </c>
      <c r="B55" s="79"/>
      <c r="C55" s="79"/>
      <c r="D55" s="79"/>
      <c r="E55" s="79"/>
      <c r="F55" s="79"/>
      <c r="G55" s="80"/>
      <c r="H55" s="55"/>
    </row>
    <row r="56" spans="1:8" ht="15.75" x14ac:dyDescent="0.25">
      <c r="A56" s="61">
        <v>1</v>
      </c>
      <c r="B56" s="48" t="s">
        <v>121</v>
      </c>
      <c r="C56" s="42">
        <v>2</v>
      </c>
      <c r="D56" s="25">
        <f>E56/C56</f>
        <v>500000</v>
      </c>
      <c r="E56" s="26">
        <v>1000000</v>
      </c>
      <c r="F56" s="27">
        <f t="shared" ref="F56:F61" si="23">IF(D56&lt;=600000,1,IF(D56&gt;600000,600000/D56,1))</f>
        <v>1</v>
      </c>
      <c r="G56" s="28">
        <f>F56*E56</f>
        <v>1000000</v>
      </c>
      <c r="H56" s="55"/>
    </row>
    <row r="57" spans="1:8" ht="15.75" x14ac:dyDescent="0.25">
      <c r="A57" s="61">
        <v>2</v>
      </c>
      <c r="B57" s="48" t="s">
        <v>122</v>
      </c>
      <c r="C57" s="42">
        <v>1</v>
      </c>
      <c r="D57" s="25">
        <f t="shared" ref="D57:D60" si="24">E57/C57</f>
        <v>600000</v>
      </c>
      <c r="E57" s="26">
        <v>600000</v>
      </c>
      <c r="F57" s="27">
        <f t="shared" si="23"/>
        <v>1</v>
      </c>
      <c r="G57" s="28">
        <f t="shared" ref="G57:G61" si="25">F57*E57</f>
        <v>600000</v>
      </c>
      <c r="H57" s="55"/>
    </row>
    <row r="58" spans="1:8" ht="15.75" x14ac:dyDescent="0.25">
      <c r="A58" s="61">
        <v>3</v>
      </c>
      <c r="B58" s="48" t="s">
        <v>35</v>
      </c>
      <c r="C58" s="42">
        <v>1</v>
      </c>
      <c r="D58" s="25">
        <f t="shared" si="24"/>
        <v>500000</v>
      </c>
      <c r="E58" s="26">
        <v>500000</v>
      </c>
      <c r="F58" s="27">
        <f t="shared" si="23"/>
        <v>1</v>
      </c>
      <c r="G58" s="28">
        <f t="shared" si="25"/>
        <v>500000</v>
      </c>
      <c r="H58" s="55"/>
    </row>
    <row r="59" spans="1:8" ht="15.75" x14ac:dyDescent="0.25">
      <c r="A59" s="61">
        <v>4</v>
      </c>
      <c r="B59" s="48" t="s">
        <v>37</v>
      </c>
      <c r="C59" s="42">
        <v>3</v>
      </c>
      <c r="D59" s="25">
        <f t="shared" si="24"/>
        <v>500000</v>
      </c>
      <c r="E59" s="26">
        <v>1500000</v>
      </c>
      <c r="F59" s="27">
        <f t="shared" si="23"/>
        <v>1</v>
      </c>
      <c r="G59" s="28">
        <f t="shared" si="25"/>
        <v>1500000</v>
      </c>
      <c r="H59" s="55"/>
    </row>
    <row r="60" spans="1:8" ht="15.75" x14ac:dyDescent="0.25">
      <c r="A60" s="61">
        <v>5</v>
      </c>
      <c r="B60" s="48" t="s">
        <v>123</v>
      </c>
      <c r="C60" s="42">
        <v>2</v>
      </c>
      <c r="D60" s="25">
        <f t="shared" si="24"/>
        <v>600000</v>
      </c>
      <c r="E60" s="26">
        <v>1200000</v>
      </c>
      <c r="F60" s="27">
        <f t="shared" si="23"/>
        <v>1</v>
      </c>
      <c r="G60" s="28">
        <f t="shared" si="25"/>
        <v>1200000</v>
      </c>
      <c r="H60" s="55"/>
    </row>
    <row r="61" spans="1:8" ht="15.75" x14ac:dyDescent="0.25">
      <c r="A61" s="81" t="s">
        <v>88</v>
      </c>
      <c r="B61" s="81"/>
      <c r="C61" s="42">
        <f>SUM(C56:C60)</f>
        <v>9</v>
      </c>
      <c r="D61" s="25">
        <f>E61/C61</f>
        <v>533333.33333333337</v>
      </c>
      <c r="E61" s="26">
        <f>SUM(E56:E60)</f>
        <v>4800000</v>
      </c>
      <c r="F61" s="27">
        <f t="shared" si="23"/>
        <v>1</v>
      </c>
      <c r="G61" s="28">
        <f t="shared" si="25"/>
        <v>4800000</v>
      </c>
      <c r="H61" s="55"/>
    </row>
    <row r="62" spans="1:8" ht="15.75" x14ac:dyDescent="0.25">
      <c r="A62" s="86" t="s">
        <v>105</v>
      </c>
      <c r="B62" s="86"/>
      <c r="C62" s="42">
        <f>C6+C12+C16+C24+C27+C31+C37+C40+C45+C48+C51+C54+C61</f>
        <v>103</v>
      </c>
      <c r="D62" s="25"/>
      <c r="E62" s="46">
        <f>E6+E12+E16+E24+E27+E31+E37+E40+E45+E48+E51+E54+E61</f>
        <v>50000000</v>
      </c>
      <c r="F62" s="27"/>
      <c r="G62" s="46">
        <f>G6+G12+G16+G24+G27+G31+G37+G40+G45+G48+G51+G54+G61</f>
        <v>50000000</v>
      </c>
      <c r="H62" s="43"/>
    </row>
    <row r="63" spans="1:8" x14ac:dyDescent="0.25">
      <c r="E63" s="58"/>
      <c r="F63" s="58"/>
      <c r="G63" s="58"/>
      <c r="H63" s="58"/>
    </row>
  </sheetData>
  <mergeCells count="28">
    <mergeCell ref="A54:B54"/>
    <mergeCell ref="A55:G55"/>
    <mergeCell ref="A61:B61"/>
    <mergeCell ref="A62:B62"/>
    <mergeCell ref="A45:B45"/>
    <mergeCell ref="A46:G46"/>
    <mergeCell ref="A48:B48"/>
    <mergeCell ref="A49:G49"/>
    <mergeCell ref="A51:B51"/>
    <mergeCell ref="A52:G52"/>
    <mergeCell ref="A41:G41"/>
    <mergeCell ref="A16:B16"/>
    <mergeCell ref="A17:G17"/>
    <mergeCell ref="A24:B24"/>
    <mergeCell ref="A25:G25"/>
    <mergeCell ref="A27:B27"/>
    <mergeCell ref="A28:G28"/>
    <mergeCell ref="A31:B31"/>
    <mergeCell ref="A32:G32"/>
    <mergeCell ref="A37:B37"/>
    <mergeCell ref="A38:G38"/>
    <mergeCell ref="A40:B40"/>
    <mergeCell ref="A13:G13"/>
    <mergeCell ref="A1:G1"/>
    <mergeCell ref="A4:G4"/>
    <mergeCell ref="A6:B6"/>
    <mergeCell ref="A7:G7"/>
    <mergeCell ref="A12:B12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Расчет 2025 год</vt:lpstr>
      <vt:lpstr>Расчет 2026 год</vt:lpstr>
      <vt:lpstr>Расчет 2027 год</vt:lpstr>
      <vt:lpstr>'Расчет 2025 год'!Область_печати</vt:lpstr>
      <vt:lpstr>'Расчет 2026 год'!Область_печати</vt:lpstr>
      <vt:lpstr>'Расчет 2027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2024-09-17T06:46:51Z</dcterms:modified>
</cp:coreProperties>
</file>